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mc:AlternateContent xmlns:mc="http://schemas.openxmlformats.org/markup-compatibility/2006">
    <mc:Choice Requires="x15">
      <x15ac:absPath xmlns:x15ac="http://schemas.microsoft.com/office/spreadsheetml/2010/11/ac" url="C:\2026\DDSS\"/>
    </mc:Choice>
  </mc:AlternateContent>
  <xr:revisionPtr revIDLastSave="0" documentId="8_{41F7D000-AF8B-4D83-8274-19B8A493BE73}" xr6:coauthVersionLast="47" xr6:coauthVersionMax="47" xr10:uidLastSave="{00000000-0000-0000-0000-000000000000}"/>
  <bookViews>
    <workbookView xWindow="-108" yWindow="-108" windowWidth="23256" windowHeight="13896" firstSheet="15" activeTab="15" xr2:uid="{00000000-000D-0000-FFFF-FFFF00000000}"/>
  </bookViews>
  <sheets>
    <sheet name="DESCRIPCION" sheetId="10" r:id="rId1"/>
    <sheet name="METODOLOGIA  " sheetId="32" r:id="rId2"/>
    <sheet name="DATOS GENERALES" sheetId="1" r:id="rId3"/>
    <sheet name="GESTION " sheetId="6" r:id="rId4"/>
    <sheet name="RENDIMIENTO" sheetId="13" r:id="rId5"/>
    <sheet name="CAN Y PROYECTOS " sheetId="28" r:id="rId6"/>
    <sheet name="EDUCACIÓN Y CAPACITACIÓN" sheetId="35" r:id="rId7"/>
    <sheet name="CONSULTA EXT" sheetId="26" r:id="rId8"/>
    <sheet name="GUÍA EXPEDIENTES" sheetId="51" r:id="rId9"/>
    <sheet name="PINEC" sheetId="49" r:id="rId10"/>
    <sheet name="Hrs x Actividad" sheetId="37" state="hidden" r:id="rId11"/>
    <sheet name=" EVALUACION AS" sheetId="52" r:id="rId12"/>
    <sheet name="ADMINISTRACIÓN ALIMENTACIÓN" sheetId="38" r:id="rId13"/>
    <sheet name=" EVALUACION AS 3 QX" sheetId="53" r:id="rId14"/>
    <sheet name="Percepción Pcte" sheetId="44" r:id="rId15"/>
    <sheet name="Inspección Catering" sheetId="47" r:id="rId16"/>
    <sheet name="Verificación alim contratada" sheetId="45" r:id="rId17"/>
    <sheet name="Alimentación entregada" sheetId="54" r:id="rId18"/>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49" l="1"/>
  <c r="G13" i="49"/>
  <c r="H11" i="26" l="1"/>
  <c r="G11" i="26"/>
  <c r="I49" i="51"/>
  <c r="H49" i="51"/>
  <c r="AE25" i="51"/>
  <c r="AD25" i="51"/>
  <c r="AC25" i="51"/>
  <c r="AB25" i="51"/>
  <c r="AA25" i="51"/>
  <c r="Z25" i="51"/>
  <c r="Y25" i="51"/>
  <c r="X25" i="51"/>
  <c r="W25" i="51"/>
  <c r="V25" i="51"/>
  <c r="U25" i="51"/>
  <c r="T25" i="51"/>
  <c r="S25" i="51"/>
  <c r="R25" i="51"/>
  <c r="Q25" i="51"/>
  <c r="P25" i="51"/>
  <c r="O25" i="51"/>
  <c r="N25" i="51"/>
  <c r="M25" i="51"/>
  <c r="L25" i="51"/>
  <c r="K25" i="51"/>
  <c r="J25" i="51"/>
  <c r="I25" i="51"/>
  <c r="H25" i="51"/>
  <c r="E18" i="38"/>
  <c r="D22" i="38" s="1"/>
  <c r="I16" i="26"/>
  <c r="C20" i="26" s="1"/>
  <c r="E10" i="35"/>
  <c r="C14" i="35" s="1"/>
  <c r="I15" i="28"/>
  <c r="C19" i="28" s="1"/>
  <c r="C18" i="49"/>
  <c r="I14" i="6"/>
  <c r="C18" i="6" s="1"/>
  <c r="E30" i="13" l="1"/>
  <c r="E29" i="13"/>
  <c r="D26" i="13"/>
  <c r="E26" i="13" s="1"/>
  <c r="D22" i="13"/>
  <c r="E22" i="13" s="1"/>
  <c r="D10" i="35"/>
  <c r="C13" i="35" s="1"/>
  <c r="C10" i="35"/>
  <c r="C12" i="35" s="1"/>
  <c r="C17" i="49"/>
  <c r="C16" i="49"/>
  <c r="D7" i="53" s="1"/>
  <c r="G16" i="26"/>
  <c r="C18" i="26" s="1"/>
  <c r="D6" i="53" s="1"/>
  <c r="H15" i="28"/>
  <c r="C18" i="28" s="1"/>
  <c r="G15" i="28"/>
  <c r="H14" i="6"/>
  <c r="C17" i="6" s="1"/>
  <c r="G14" i="6"/>
  <c r="C16" i="6" s="1"/>
  <c r="C20" i="6" s="1"/>
  <c r="F3" i="52" s="1"/>
  <c r="K46" i="51"/>
  <c r="O46" i="51" s="1"/>
  <c r="J46" i="51"/>
  <c r="N46" i="51" s="1"/>
  <c r="I46" i="51"/>
  <c r="M46" i="51" s="1"/>
  <c r="H46" i="51"/>
  <c r="L46" i="51" s="1"/>
  <c r="E18" i="13"/>
  <c r="E17" i="13"/>
  <c r="D10" i="13"/>
  <c r="E10" i="13" s="1"/>
  <c r="D14" i="13"/>
  <c r="E14" i="13" s="1"/>
  <c r="D5" i="52" l="1"/>
  <c r="D5" i="53"/>
  <c r="D3" i="53"/>
  <c r="D3" i="52"/>
  <c r="C19" i="49"/>
  <c r="C20" i="49"/>
  <c r="C16" i="35"/>
  <c r="C15" i="35"/>
  <c r="C19" i="6"/>
  <c r="C17" i="28"/>
  <c r="AF25" i="51"/>
  <c r="H47" i="51" s="1"/>
  <c r="AI25" i="51"/>
  <c r="I48" i="51" s="1"/>
  <c r="AG25" i="51"/>
  <c r="AH25" i="51"/>
  <c r="H48" i="51" s="1"/>
  <c r="F7" i="53" l="1"/>
  <c r="D7" i="52"/>
  <c r="F7" i="52"/>
  <c r="F5" i="52"/>
  <c r="F5" i="53"/>
  <c r="D4" i="52"/>
  <c r="D4" i="53"/>
  <c r="F3" i="53"/>
  <c r="I47" i="51"/>
  <c r="H16" i="26" s="1"/>
  <c r="C19" i="26" s="1"/>
  <c r="C20" i="28"/>
  <c r="C21" i="28"/>
  <c r="A13" i="13"/>
  <c r="A14" i="13"/>
  <c r="A16" i="13"/>
  <c r="A18" i="13"/>
  <c r="A12" i="13"/>
  <c r="A10" i="13"/>
  <c r="F143" i="47"/>
  <c r="E143" i="47"/>
  <c r="D143" i="47"/>
  <c r="F4" i="53" l="1"/>
  <c r="F4" i="52"/>
  <c r="F8" i="52" s="1"/>
  <c r="E3" i="52" s="1"/>
  <c r="C21" i="26"/>
  <c r="C22" i="26"/>
  <c r="T5" i="37"/>
  <c r="D6" i="52" l="1"/>
  <c r="D8" i="52" s="1"/>
  <c r="F6" i="52"/>
  <c r="F6" i="53"/>
  <c r="E6" i="52"/>
  <c r="H2" i="37"/>
  <c r="H3" i="37"/>
  <c r="H4" i="37"/>
  <c r="H5" i="37"/>
  <c r="H6" i="37"/>
  <c r="H7" i="37"/>
  <c r="H8" i="37"/>
  <c r="H9" i="37"/>
  <c r="H10" i="37"/>
  <c r="H11" i="37"/>
  <c r="H12" i="37"/>
  <c r="H13" i="37"/>
  <c r="H14" i="37"/>
  <c r="H15" i="37"/>
  <c r="H16" i="37"/>
  <c r="H17" i="37"/>
  <c r="H18" i="37"/>
  <c r="H19" i="37"/>
  <c r="H20" i="37"/>
  <c r="H21" i="37"/>
  <c r="H22" i="37"/>
  <c r="H23" i="37"/>
  <c r="H24" i="37"/>
  <c r="H25" i="37"/>
  <c r="H26" i="37"/>
  <c r="H27" i="37"/>
  <c r="H28" i="37"/>
  <c r="H29" i="37"/>
  <c r="H30" i="37"/>
  <c r="H31" i="37"/>
  <c r="H32" i="37"/>
  <c r="H33" i="37"/>
  <c r="H34" i="37"/>
  <c r="H35" i="37"/>
  <c r="H36" i="37"/>
  <c r="H37" i="37"/>
  <c r="H38" i="37"/>
  <c r="H39" i="37"/>
  <c r="H40" i="37"/>
  <c r="H41" i="37"/>
  <c r="H42" i="37"/>
  <c r="H43" i="37"/>
  <c r="H44" i="37"/>
  <c r="H45" i="37"/>
  <c r="H46" i="37"/>
  <c r="H47" i="37"/>
  <c r="H48" i="37"/>
  <c r="H49" i="37"/>
  <c r="E5" i="52" l="1"/>
  <c r="E4" i="52"/>
  <c r="E7" i="52"/>
  <c r="D18" i="38"/>
  <c r="D21" i="38" s="1"/>
  <c r="C18" i="38"/>
  <c r="D20" i="38" s="1"/>
  <c r="D8" i="53" s="1"/>
  <c r="D9" i="53" s="1"/>
  <c r="K3" i="37"/>
  <c r="K4" i="37"/>
  <c r="K5" i="37"/>
  <c r="K6" i="37"/>
  <c r="K7" i="37"/>
  <c r="K8" i="37"/>
  <c r="K9" i="37"/>
  <c r="K10" i="37"/>
  <c r="K11" i="37"/>
  <c r="K12" i="37"/>
  <c r="K13" i="37"/>
  <c r="K14" i="37"/>
  <c r="E8" i="52" l="1"/>
  <c r="D23" i="38"/>
  <c r="D24" i="38"/>
  <c r="F8" i="53" s="1"/>
  <c r="F9" i="53" s="1"/>
  <c r="E49" i="37"/>
  <c r="D49" i="37"/>
  <c r="E48" i="37"/>
  <c r="D48" i="37"/>
  <c r="E47" i="37"/>
  <c r="D47" i="37"/>
  <c r="E46" i="37"/>
  <c r="D46" i="37"/>
  <c r="E45" i="37"/>
  <c r="D45" i="37"/>
  <c r="E44" i="37"/>
  <c r="D44" i="37"/>
  <c r="E43" i="37"/>
  <c r="D43" i="37"/>
  <c r="E42" i="37"/>
  <c r="D42" i="37"/>
  <c r="E41" i="37"/>
  <c r="D41" i="37"/>
  <c r="E40" i="37"/>
  <c r="D40" i="37"/>
  <c r="E39" i="37"/>
  <c r="D39" i="37"/>
  <c r="E38" i="37"/>
  <c r="D38" i="37"/>
  <c r="E37" i="37"/>
  <c r="I37" i="37" s="1"/>
  <c r="D37" i="37"/>
  <c r="E36" i="37"/>
  <c r="D36" i="37"/>
  <c r="E35" i="37"/>
  <c r="D35" i="37"/>
  <c r="E34" i="37"/>
  <c r="D34" i="37"/>
  <c r="E33" i="37"/>
  <c r="D33" i="37"/>
  <c r="E32" i="37"/>
  <c r="D32" i="37"/>
  <c r="E31" i="37"/>
  <c r="D31" i="37"/>
  <c r="E30" i="37"/>
  <c r="D30" i="37"/>
  <c r="E29" i="37"/>
  <c r="I29" i="37" s="1"/>
  <c r="D29" i="37"/>
  <c r="E28" i="37"/>
  <c r="D28" i="37"/>
  <c r="E27" i="37"/>
  <c r="D27" i="37"/>
  <c r="E26" i="37"/>
  <c r="D26" i="37"/>
  <c r="E25" i="37"/>
  <c r="D25" i="37"/>
  <c r="E24" i="37"/>
  <c r="D24" i="37"/>
  <c r="E23" i="37"/>
  <c r="D23" i="37"/>
  <c r="E22" i="37"/>
  <c r="I22" i="37" s="1"/>
  <c r="D22" i="37"/>
  <c r="E21" i="37"/>
  <c r="D21" i="37"/>
  <c r="E20" i="37"/>
  <c r="D20" i="37"/>
  <c r="E19" i="37"/>
  <c r="I19" i="37" s="1"/>
  <c r="D19" i="37"/>
  <c r="E18" i="37"/>
  <c r="D18" i="37"/>
  <c r="E17" i="37"/>
  <c r="D17" i="37"/>
  <c r="E16" i="37"/>
  <c r="D16" i="37"/>
  <c r="E15" i="37"/>
  <c r="D15" i="37"/>
  <c r="E14" i="37"/>
  <c r="D14" i="37"/>
  <c r="E13" i="37"/>
  <c r="D13" i="37"/>
  <c r="E12" i="37"/>
  <c r="D12" i="37"/>
  <c r="E11" i="37"/>
  <c r="I11" i="37" s="1"/>
  <c r="D11" i="37"/>
  <c r="E10" i="37"/>
  <c r="D10" i="37"/>
  <c r="E9" i="37"/>
  <c r="D9" i="37"/>
  <c r="E8" i="37"/>
  <c r="D8" i="37"/>
  <c r="E7" i="37"/>
  <c r="D7" i="37"/>
  <c r="E6" i="37"/>
  <c r="D6" i="37"/>
  <c r="E5" i="37"/>
  <c r="D5" i="37"/>
  <c r="E4" i="37"/>
  <c r="D4" i="37"/>
  <c r="E3" i="37"/>
  <c r="I3" i="37" s="1"/>
  <c r="D3" i="37"/>
  <c r="E2" i="37"/>
  <c r="D2" i="37"/>
  <c r="E3" i="53" l="1"/>
  <c r="E5" i="53"/>
  <c r="E4" i="53"/>
  <c r="E7" i="53"/>
  <c r="E6" i="53"/>
  <c r="E8" i="53"/>
  <c r="I35" i="37"/>
  <c r="I43" i="37"/>
  <c r="I7" i="37"/>
  <c r="I12" i="37"/>
  <c r="I17" i="37"/>
  <c r="I20" i="37"/>
  <c r="I25" i="37"/>
  <c r="I28" i="37"/>
  <c r="I36" i="37"/>
  <c r="I44" i="37"/>
  <c r="I6" i="37"/>
  <c r="I8" i="37"/>
  <c r="I24" i="37"/>
  <c r="I40" i="37"/>
  <c r="I48" i="37"/>
  <c r="I41" i="37"/>
  <c r="I39" i="37"/>
  <c r="I9" i="37"/>
  <c r="I27" i="37"/>
  <c r="I23" i="37"/>
  <c r="I5" i="37"/>
  <c r="I13" i="37"/>
  <c r="I21" i="37"/>
  <c r="I31" i="37"/>
  <c r="I49" i="37"/>
  <c r="I33" i="37"/>
  <c r="I47" i="37"/>
  <c r="I15" i="37"/>
  <c r="I38" i="37"/>
  <c r="I45" i="37"/>
  <c r="I10" i="37"/>
  <c r="I26" i="37"/>
  <c r="I42" i="37"/>
  <c r="I4" i="37"/>
  <c r="I2" i="37"/>
  <c r="I18" i="37"/>
  <c r="I34" i="37"/>
  <c r="I16" i="37"/>
  <c r="I32" i="37"/>
  <c r="I14" i="37"/>
  <c r="I30" i="37"/>
  <c r="I46" i="37"/>
  <c r="E9" i="53" l="1"/>
  <c r="N6" i="37"/>
  <c r="N9" i="37"/>
  <c r="N12" i="37"/>
  <c r="N4" i="37"/>
  <c r="N3" i="37"/>
  <c r="N5" i="37"/>
  <c r="R3" i="37" l="1"/>
  <c r="Q3" i="37"/>
  <c r="P3" i="37"/>
  <c r="O3" i="37"/>
  <c r="R5" i="37"/>
  <c r="Q5" i="37"/>
  <c r="P5" i="37"/>
  <c r="O5" i="37"/>
  <c r="S5" i="37" s="1"/>
  <c r="P4" i="37"/>
  <c r="Q4" i="37"/>
  <c r="O4" i="37"/>
  <c r="R4" i="37"/>
  <c r="O12" i="37"/>
  <c r="N14" i="37"/>
  <c r="P12" i="37"/>
  <c r="Q12" i="37"/>
  <c r="N13" i="37"/>
  <c r="R12" i="37"/>
  <c r="R9" i="37"/>
  <c r="Q9" i="37"/>
  <c r="N11" i="37"/>
  <c r="P9" i="37"/>
  <c r="N10" i="37"/>
  <c r="O9" i="37"/>
  <c r="R6" i="37"/>
  <c r="Q6" i="37"/>
  <c r="N8" i="37"/>
  <c r="P6" i="37"/>
  <c r="N7" i="37"/>
  <c r="O6" i="37"/>
  <c r="S3" i="37" l="1"/>
  <c r="S4" i="37"/>
  <c r="Y4" i="37" s="1"/>
  <c r="S9" i="37"/>
  <c r="AB9" i="37" s="1"/>
  <c r="S12" i="37"/>
  <c r="T12" i="37" s="1"/>
  <c r="S6" i="37"/>
  <c r="AB6" i="37" s="1"/>
  <c r="AE5" i="37"/>
  <c r="AB5" i="37"/>
  <c r="Y5" i="37"/>
  <c r="Z5" i="37" s="1"/>
  <c r="T3" i="37"/>
  <c r="Y3" i="37"/>
  <c r="AB3" i="37"/>
  <c r="T4" i="37"/>
  <c r="O13" i="37"/>
  <c r="P13" i="37"/>
  <c r="R13" i="37"/>
  <c r="Q13" i="37"/>
  <c r="R7" i="37"/>
  <c r="Q7" i="37"/>
  <c r="P7" i="37"/>
  <c r="O7" i="37"/>
  <c r="T9" i="37"/>
  <c r="P11" i="37"/>
  <c r="O11" i="37"/>
  <c r="R11" i="37"/>
  <c r="Q11" i="37"/>
  <c r="Q10" i="37"/>
  <c r="P10" i="37"/>
  <c r="O10" i="37"/>
  <c r="R10" i="37"/>
  <c r="R8" i="37"/>
  <c r="Q8" i="37"/>
  <c r="P8" i="37"/>
  <c r="O8" i="37"/>
  <c r="O14" i="37"/>
  <c r="R14" i="37"/>
  <c r="Q14" i="37"/>
  <c r="P14" i="37"/>
  <c r="T6" i="37" l="1"/>
  <c r="AB4" i="37"/>
  <c r="Y9" i="37"/>
  <c r="Y6" i="37"/>
  <c r="S10" i="37"/>
  <c r="T10" i="37" s="1"/>
  <c r="Y12" i="37"/>
  <c r="AA12" i="37" s="1"/>
  <c r="S7" i="37"/>
  <c r="AB7" i="37" s="1"/>
  <c r="AB12" i="37"/>
  <c r="AC12" i="37" s="1"/>
  <c r="S8" i="37"/>
  <c r="T8" i="37" s="1"/>
  <c r="S11" i="37"/>
  <c r="T11" i="37" s="1"/>
  <c r="S13" i="37"/>
  <c r="AB13" i="37" s="1"/>
  <c r="S14" i="37"/>
  <c r="Y14" i="37" s="1"/>
  <c r="Z14" i="37" s="1"/>
  <c r="AB10" i="37"/>
  <c r="W4" i="37"/>
  <c r="V4" i="37"/>
  <c r="U4" i="37"/>
  <c r="W3" i="37"/>
  <c r="V3" i="37"/>
  <c r="U3" i="37"/>
  <c r="AA9" i="37"/>
  <c r="Z9" i="37"/>
  <c r="AC6" i="37"/>
  <c r="AD6" i="37"/>
  <c r="U12" i="37"/>
  <c r="V12" i="37"/>
  <c r="W12" i="37"/>
  <c r="AA4" i="37"/>
  <c r="Z4" i="37"/>
  <c r="U6" i="37"/>
  <c r="V6" i="37"/>
  <c r="W6" i="37"/>
  <c r="AC5" i="37"/>
  <c r="AD5" i="37"/>
  <c r="U9" i="37"/>
  <c r="V9" i="37"/>
  <c r="W9" i="37"/>
  <c r="AA6" i="37"/>
  <c r="Z6" i="37"/>
  <c r="AD9" i="37"/>
  <c r="AC9" i="37"/>
  <c r="AC3" i="37"/>
  <c r="AD3" i="37"/>
  <c r="W5" i="37"/>
  <c r="V5" i="37"/>
  <c r="X5" i="37"/>
  <c r="U5" i="37"/>
  <c r="AC4" i="37"/>
  <c r="AD4" i="37"/>
  <c r="Z3" i="37"/>
  <c r="AA3" i="37"/>
  <c r="Y10" i="37" l="1"/>
  <c r="AD12" i="37"/>
  <c r="T7" i="37"/>
  <c r="Y7" i="37"/>
  <c r="Z12" i="37"/>
  <c r="AE8" i="37"/>
  <c r="Y8" i="37"/>
  <c r="Z8" i="37" s="1"/>
  <c r="AB8" i="37"/>
  <c r="AD8" i="37" s="1"/>
  <c r="AB11" i="37"/>
  <c r="AC11" i="37" s="1"/>
  <c r="AE11" i="37"/>
  <c r="AE14" i="37"/>
  <c r="T13" i="37"/>
  <c r="V13" i="37" s="1"/>
  <c r="Y13" i="37"/>
  <c r="Z13" i="37" s="1"/>
  <c r="Y11" i="37"/>
  <c r="Z11" i="37" s="1"/>
  <c r="T14" i="37"/>
  <c r="W14" i="37" s="1"/>
  <c r="AB14" i="37"/>
  <c r="AC14" i="37" s="1"/>
  <c r="V10" i="37"/>
  <c r="W10" i="37"/>
  <c r="U10" i="37"/>
  <c r="AA10" i="37"/>
  <c r="Z10" i="37"/>
  <c r="AD10" i="37"/>
  <c r="AC10" i="37"/>
  <c r="AC7" i="37"/>
  <c r="AD7" i="37"/>
  <c r="AC13" i="37"/>
  <c r="AD13" i="37"/>
  <c r="V11" i="37"/>
  <c r="W11" i="37"/>
  <c r="X11" i="37"/>
  <c r="U11" i="37"/>
  <c r="W8" i="37"/>
  <c r="X8" i="37"/>
  <c r="V8" i="37"/>
  <c r="U8" i="37"/>
  <c r="U7" i="37"/>
  <c r="V7" i="37"/>
  <c r="W7" i="37"/>
  <c r="AA7" i="37"/>
  <c r="Z7" i="37"/>
  <c r="AD11" i="37" l="1"/>
  <c r="U14" i="37"/>
  <c r="AD14" i="37"/>
  <c r="AC8" i="37"/>
  <c r="X14" i="37"/>
  <c r="W13" i="37"/>
  <c r="U13" i="37"/>
  <c r="AA13" i="37"/>
  <c r="V14"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tc={DE74BBC1-8392-4E91-A500-EDC5E40B04F7}</author>
    <author>tc={2FE0922B-98E0-44C4-B43F-0FB33B378B77}</author>
    <author>tc={E3386294-C245-4819-82FC-799B9C60D81F}</author>
    <author>tc={2DA1DFEF-0A47-4F55-B865-7504821D07CE}</author>
  </authors>
  <commentList>
    <comment ref="D1" authorId="0" shapeId="0" xr:uid="{DE74BBC1-8392-4E91-A500-EDC5E40B04F7}">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días feriados deben ser considerados y excluidos de los días en este conteo mensual. Por tanto, solo incluya días laborables.</t>
      </text>
    </comment>
    <comment ref="F1" authorId="1" shapeId="0" xr:uid="{2FE0922B-98E0-44C4-B43F-0FB33B378B77}">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Registras 9 horas para los días de L-J y 8 horas para los Viernes. (SE REGISTRAN SOLO HORAS TOTALES)</t>
      </text>
    </comment>
    <comment ref="G1" authorId="2" shapeId="0" xr:uid="{E3386294-C245-4819-82FC-799B9C60D81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Incapacidades, permisos, licencias (Registrar tiempo, 9 horas si es L-J y 8 horas si es V)</t>
      </text>
    </comment>
    <comment ref="I1" authorId="3" shapeId="0" xr:uid="{2DA1DFEF-0A47-4F55-B865-7504821D07CE}">
      <text>
        <t>[Comentario encadenado]
Su versión de Excel le permite leer este comentario encadenado; sin embargo, las ediciones que se apliquen se quitarán si el archivo se abre en una versión más reciente de Excel. Más información: https://go.microsoft.com/fwlink/?linkid=870924
Comentario:
    TIEMPO EFECTIVO</t>
      </text>
    </comment>
  </commentList>
</comments>
</file>

<file path=xl/sharedStrings.xml><?xml version="1.0" encoding="utf-8"?>
<sst xmlns="http://schemas.openxmlformats.org/spreadsheetml/2006/main" count="1047" uniqueCount="628">
  <si>
    <t>Datos Generales</t>
  </si>
  <si>
    <t>Unidad Programática:</t>
  </si>
  <si>
    <t>Director Médico:</t>
  </si>
  <si>
    <t>Observaciones:</t>
  </si>
  <si>
    <t>Área de Regulación y Sistematización de Diagnóstico y Tratamiento-Nutrición</t>
  </si>
  <si>
    <t>Dirección de Desarrollo de Servicios de Salud</t>
  </si>
  <si>
    <t>Gerencia Médica</t>
  </si>
  <si>
    <t>PREVENCION</t>
  </si>
  <si>
    <t>Nutrición</t>
  </si>
  <si>
    <t>SI</t>
  </si>
  <si>
    <t>NO</t>
  </si>
  <si>
    <t>TOTAL</t>
  </si>
  <si>
    <t>EVALUACION GENERAL</t>
  </si>
  <si>
    <t>PUNTAJE TOTAL</t>
  </si>
  <si>
    <t>PROMOCION</t>
  </si>
  <si>
    <t>PUNTAJE OBTENIDO</t>
  </si>
  <si>
    <t>Coordinación Nacional de Nutrición</t>
  </si>
  <si>
    <t>Nombre del Supervisor/es:</t>
  </si>
  <si>
    <t xml:space="preserve">Fecha </t>
  </si>
  <si>
    <t xml:space="preserve">Área de Salud / Tipo </t>
  </si>
  <si>
    <t>1.Gestión administrativa</t>
  </si>
  <si>
    <t>RECOMENDACIONES</t>
  </si>
  <si>
    <t>HALLAZGOS</t>
  </si>
  <si>
    <r>
      <t xml:space="preserve">                                                               </t>
    </r>
    <r>
      <rPr>
        <b/>
        <sz val="16"/>
        <color theme="3" tint="0.39997558519241921"/>
        <rFont val="Calibri (Cuerpo)"/>
      </rPr>
      <t>DESCRIPCION DEL INSTRUMENTO</t>
    </r>
    <r>
      <rPr>
        <b/>
        <sz val="16"/>
        <color theme="1"/>
        <rFont val="Calibri"/>
        <family val="2"/>
        <scheme val="minor"/>
      </rPr>
      <t xml:space="preserve">         </t>
    </r>
    <r>
      <rPr>
        <sz val="16"/>
        <color theme="1"/>
        <rFont val="Calibri"/>
        <family val="2"/>
        <scheme val="minor"/>
      </rPr>
      <t xml:space="preserve">                                                                                                                         </t>
    </r>
    <r>
      <rPr>
        <sz val="11"/>
        <color theme="1"/>
        <rFont val="Calibri"/>
        <family val="2"/>
        <scheme val="minor"/>
      </rPr>
      <t>La aplicación de este instrumento  para Nutrición en los establecimientos de salud de la CCSS, permitirá el cumplimiento de los siguientes objetivos:</t>
    </r>
    <r>
      <rPr>
        <sz val="16"/>
        <color theme="1"/>
        <rFont val="Calibri"/>
        <family val="2"/>
        <scheme val="minor"/>
      </rPr>
      <t xml:space="preserve">     </t>
    </r>
    <r>
      <rPr>
        <b/>
        <sz val="16"/>
        <color theme="1"/>
        <rFont val="Calibri"/>
        <family val="2"/>
        <scheme val="minor"/>
      </rPr>
      <t xml:space="preserve">                                                                                                  </t>
    </r>
  </si>
  <si>
    <t xml:space="preserve">METODOLOGÍA: </t>
  </si>
  <si>
    <t xml:space="preserve">4.- Brindar seguimiento a las medidas correctivas recomendadas en la última supervisión efectuada. </t>
  </si>
  <si>
    <r>
      <rPr>
        <b/>
        <sz val="11"/>
        <color theme="1"/>
        <rFont val="Calibri"/>
        <family val="2"/>
        <scheme val="minor"/>
      </rPr>
      <t>OBJETIVOS ESPECIFICOS</t>
    </r>
    <r>
      <rPr>
        <sz val="11"/>
        <color theme="1"/>
        <rFont val="Calibri"/>
        <family val="2"/>
        <scheme val="minor"/>
      </rPr>
      <t xml:space="preserve">                                                                                                                                                                                                                                                                                                 1-Analizar técnica y administrativamente la labor de los nutricionistas en las Áreas de Salud a través de la supervisión, monitoreo y evaluación, que permitan  la transparencia y calidad en la atención que se brinda a los usuarios.</t>
    </r>
  </si>
  <si>
    <t xml:space="preserve">2.-Analizar  los datos registrados y procesados para Nutrición en los establecimientos de salud en donde se  determine el rendimiento de los procesos. </t>
  </si>
  <si>
    <t>Para el cumplimiento de los objetivos los profesionales en Nutrición, deben de cumplir con la normativa vigente emitida por la Institución para el accionar de la disciplina de  Nutrición, considerando las siguientes variables de supervisión y su rendimiento:</t>
  </si>
  <si>
    <t>2. El profesional en nutrición del establecimiento de salud confirma el recibido del oficio y agenda la visita.</t>
  </si>
  <si>
    <t xml:space="preserve">3. El nutricionista de la unidad, 15 días antes de la visita, ubica en las carpetas de la intranet de la Coordinación Nacional de Nutrición o de la Región según proceda, la siguiente información:    </t>
  </si>
  <si>
    <t>L-J</t>
  </si>
  <si>
    <t>V</t>
  </si>
  <si>
    <t xml:space="preserve">GESTIÓN </t>
  </si>
  <si>
    <t>EVALUACIÓN DE RENDIMIENTO</t>
  </si>
  <si>
    <t>CAIS</t>
  </si>
  <si>
    <t>MES/AÑO</t>
  </si>
  <si>
    <t>DIAS/MES</t>
  </si>
  <si>
    <t>HORAS CONTRATADAS</t>
  </si>
  <si>
    <t>HORAS VAC</t>
  </si>
  <si>
    <t>HRAS NO DISPONIBLES</t>
  </si>
  <si>
    <t>TOTAL NO DISPONIBLES</t>
  </si>
  <si>
    <t>HORAS DISPONIBLES</t>
  </si>
  <si>
    <t>Ener-21</t>
  </si>
  <si>
    <t>Feb-21</t>
  </si>
  <si>
    <t>Marz-21</t>
  </si>
  <si>
    <t>Abr-21</t>
  </si>
  <si>
    <t>Mayo-21</t>
  </si>
  <si>
    <t>Junio-21</t>
  </si>
  <si>
    <t>Julio-21</t>
  </si>
  <si>
    <t>Agost-21</t>
  </si>
  <si>
    <t>Set-21</t>
  </si>
  <si>
    <t>Oct-21</t>
  </si>
  <si>
    <t>Nov-21</t>
  </si>
  <si>
    <t>Dic-21</t>
  </si>
  <si>
    <t>Ener-22</t>
  </si>
  <si>
    <t>Feb-22</t>
  </si>
  <si>
    <t>Marz-22</t>
  </si>
  <si>
    <t>Abr-22</t>
  </si>
  <si>
    <t>Mayo-22</t>
  </si>
  <si>
    <t>Junio-22</t>
  </si>
  <si>
    <t>Julio-22</t>
  </si>
  <si>
    <t>Agost-22</t>
  </si>
  <si>
    <t>Set-22</t>
  </si>
  <si>
    <t>Oct-22</t>
  </si>
  <si>
    <t>Nov-22</t>
  </si>
  <si>
    <t>Dic-22</t>
  </si>
  <si>
    <t>Ener-23</t>
  </si>
  <si>
    <t>Feb-23</t>
  </si>
  <si>
    <t>Marz-23</t>
  </si>
  <si>
    <t>Abr-23</t>
  </si>
  <si>
    <t>Mayo-23</t>
  </si>
  <si>
    <t>Junio-23</t>
  </si>
  <si>
    <t>Julio-23</t>
  </si>
  <si>
    <t>Agost-23</t>
  </si>
  <si>
    <t>Set-23</t>
  </si>
  <si>
    <t>Oct-23</t>
  </si>
  <si>
    <t>Nov-23</t>
  </si>
  <si>
    <t>Dic-23</t>
  </si>
  <si>
    <t>Ener-24</t>
  </si>
  <si>
    <t>Feb-24</t>
  </si>
  <si>
    <t>Marz-24</t>
  </si>
  <si>
    <t>Abr-24</t>
  </si>
  <si>
    <t>Mayo-24</t>
  </si>
  <si>
    <t>Junio-24</t>
  </si>
  <si>
    <t>Julio-24</t>
  </si>
  <si>
    <t>Agost-24</t>
  </si>
  <si>
    <t>Set-24</t>
  </si>
  <si>
    <t>Oct-24</t>
  </si>
  <si>
    <t>Nov-24</t>
  </si>
  <si>
    <t>Dic-24</t>
  </si>
  <si>
    <t>NOMBRE AREA DE SALUD</t>
  </si>
  <si>
    <t>Área de Salud tipo 1</t>
  </si>
  <si>
    <t>Area de Salud tipo 2-3</t>
  </si>
  <si>
    <t>ALIMENTACIÓN</t>
  </si>
  <si>
    <t>ADMINISTRATIVO</t>
  </si>
  <si>
    <t>TRANSPORTE</t>
  </si>
  <si>
    <t>OTROS</t>
  </si>
  <si>
    <t>ConsultaGrup</t>
  </si>
  <si>
    <t>ConsultaIndiv</t>
  </si>
  <si>
    <t>Educación/capacitación</t>
  </si>
  <si>
    <t>VisitaDomic</t>
  </si>
  <si>
    <t>Educación</t>
  </si>
  <si>
    <t>Capacitación</t>
  </si>
  <si>
    <t>ValoraciónNutricional</t>
  </si>
  <si>
    <t>AnálisisDatos</t>
  </si>
  <si>
    <t>AdmServAlimentación</t>
  </si>
  <si>
    <t>AÑO</t>
  </si>
  <si>
    <t>HORAS</t>
  </si>
  <si>
    <t>PREV</t>
  </si>
  <si>
    <t>PROMO</t>
  </si>
  <si>
    <t>VIG NUT</t>
  </si>
  <si>
    <t xml:space="preserve"> HRSDISPONIBLE</t>
  </si>
  <si>
    <t>Corredores</t>
  </si>
  <si>
    <t>Osa</t>
  </si>
  <si>
    <t>Pérez Zeledón</t>
  </si>
  <si>
    <t>Golfito</t>
  </si>
  <si>
    <t>Coto Brus</t>
  </si>
  <si>
    <t>Tibás-Uruca-Merced</t>
  </si>
  <si>
    <t>Heredia-Cubujuquí</t>
  </si>
  <si>
    <t>Alajuela Norte</t>
  </si>
  <si>
    <t>Santo Domingo</t>
  </si>
  <si>
    <t>San Rafael de Heredia</t>
  </si>
  <si>
    <t>Belén-Flores</t>
  </si>
  <si>
    <t>Naranjo</t>
  </si>
  <si>
    <t>Grecia</t>
  </si>
  <si>
    <t>San Ramón</t>
  </si>
  <si>
    <t>Atenas</t>
  </si>
  <si>
    <t>Palmares</t>
  </si>
  <si>
    <t>Poás</t>
  </si>
  <si>
    <t>Valverde Vega</t>
  </si>
  <si>
    <t>San Isidro</t>
  </si>
  <si>
    <t>Heredia-Virilla</t>
  </si>
  <si>
    <t>Alajuela Sur</t>
  </si>
  <si>
    <t>Alajuela Oeste</t>
  </si>
  <si>
    <t>Santa Bárbara</t>
  </si>
  <si>
    <t>Alajuela Central</t>
  </si>
  <si>
    <t>Puerto Viejo</t>
  </si>
  <si>
    <t>Horquetas-Río Frío</t>
  </si>
  <si>
    <t>Carmen de Montes de Oca</t>
  </si>
  <si>
    <t>Goicoechea 2</t>
  </si>
  <si>
    <t>Goicoechea 1</t>
  </si>
  <si>
    <t>Moravia</t>
  </si>
  <si>
    <t>Coronado</t>
  </si>
  <si>
    <t>Mata Redonda-Hospital</t>
  </si>
  <si>
    <t>Hatillo</t>
  </si>
  <si>
    <t>Zapote-Catedral</t>
  </si>
  <si>
    <t>Desamparados 1</t>
  </si>
  <si>
    <t>Puriscal-Turrubares</t>
  </si>
  <si>
    <t>Paraíso-Cervantes</t>
  </si>
  <si>
    <t>La Unión</t>
  </si>
  <si>
    <t xml:space="preserve">Acosta </t>
  </si>
  <si>
    <t>Aserrí</t>
  </si>
  <si>
    <t>Alajuelita</t>
  </si>
  <si>
    <t>Desamparados 3</t>
  </si>
  <si>
    <t>Cartago</t>
  </si>
  <si>
    <t>Turrialba-Jiménez</t>
  </si>
  <si>
    <t>Los Santos</t>
  </si>
  <si>
    <t>Curridabat</t>
  </si>
  <si>
    <t>Mora-Palmichal</t>
  </si>
  <si>
    <t>Corralillo - La Sierra</t>
  </si>
  <si>
    <t>El Guarco</t>
  </si>
  <si>
    <t>Oreamuno-Pacayas-Tierra Blanca</t>
  </si>
  <si>
    <t>Santa Cruz</t>
  </si>
  <si>
    <t>Liberia</t>
  </si>
  <si>
    <t>Nicoya</t>
  </si>
  <si>
    <t>Upala</t>
  </si>
  <si>
    <t>Cañas</t>
  </si>
  <si>
    <t>Abangares</t>
  </si>
  <si>
    <t>Bagaces</t>
  </si>
  <si>
    <t>Tilarán</t>
  </si>
  <si>
    <t>La Cruz</t>
  </si>
  <si>
    <t>Carrillo</t>
  </si>
  <si>
    <t>Nandayure</t>
  </si>
  <si>
    <t>Hojancha</t>
  </si>
  <si>
    <t>Colorado</t>
  </si>
  <si>
    <t>Jicaral</t>
  </si>
  <si>
    <t>Siquirres</t>
  </si>
  <si>
    <t>Limón</t>
  </si>
  <si>
    <t>Guápiles</t>
  </si>
  <si>
    <t>Valle la Estrella</t>
  </si>
  <si>
    <t>Cariari</t>
  </si>
  <si>
    <t>Matina</t>
  </si>
  <si>
    <t>Guácimo</t>
  </si>
  <si>
    <t>Talamanca</t>
  </si>
  <si>
    <t>La Fortuna</t>
  </si>
  <si>
    <t>Huetar Norte</t>
  </si>
  <si>
    <t>Santa Rosa</t>
  </si>
  <si>
    <t>Aguas Zarcas</t>
  </si>
  <si>
    <t>Pital</t>
  </si>
  <si>
    <t>Guatuso</t>
  </si>
  <si>
    <t>Florencia</t>
  </si>
  <si>
    <t>Ciudad Quesada</t>
  </si>
  <si>
    <t>Los Chiles</t>
  </si>
  <si>
    <t>Orotina-San Mateo</t>
  </si>
  <si>
    <t>Parrita</t>
  </si>
  <si>
    <t>San Rafael de Puntarenas</t>
  </si>
  <si>
    <t>Esparza</t>
  </si>
  <si>
    <t>Montes de Oro</t>
  </si>
  <si>
    <t>Chomes-Monteverde</t>
  </si>
  <si>
    <t>Paquera</t>
  </si>
  <si>
    <t>Cóbano</t>
  </si>
  <si>
    <t>Chacarita</t>
  </si>
  <si>
    <t>Barranca</t>
  </si>
  <si>
    <t>Garabito</t>
  </si>
  <si>
    <t>Aguirre - Quepos</t>
  </si>
  <si>
    <t>Barva</t>
  </si>
  <si>
    <t>Tibás</t>
  </si>
  <si>
    <t>San Pablo</t>
  </si>
  <si>
    <t>León XIII - La Carpio</t>
  </si>
  <si>
    <t xml:space="preserve">Pavas </t>
  </si>
  <si>
    <t>Desamparados 2</t>
  </si>
  <si>
    <t>San Fco San Antonio</t>
  </si>
  <si>
    <t>Escazú</t>
  </si>
  <si>
    <t xml:space="preserve">SJ SD Concepción </t>
  </si>
  <si>
    <t xml:space="preserve">Santa Ana </t>
  </si>
  <si>
    <t>REGIÓN</t>
  </si>
  <si>
    <t>CENTRAL NORTE</t>
  </si>
  <si>
    <t>HUETAR ATLÁNTICA</t>
  </si>
  <si>
    <t>HUETAR NORTE</t>
  </si>
  <si>
    <t>CHOROTEGA</t>
  </si>
  <si>
    <t>PACÍFICO CENTRAL</t>
  </si>
  <si>
    <t>BRUNCA</t>
  </si>
  <si>
    <t>CENTRAL SUR</t>
  </si>
  <si>
    <t>concatenar</t>
  </si>
  <si>
    <t xml:space="preserve">SI </t>
  </si>
  <si>
    <t xml:space="preserve">NO </t>
  </si>
  <si>
    <t>Distribución</t>
  </si>
  <si>
    <t>Buenos Aires</t>
  </si>
  <si>
    <t>Alfaro Ruiz - Zarcero</t>
  </si>
  <si>
    <t>Area de Salud</t>
  </si>
  <si>
    <t>UP2</t>
  </si>
  <si>
    <t xml:space="preserve">Total  =         </t>
  </si>
  <si>
    <t>San Sebastián Paso Ancho</t>
  </si>
  <si>
    <r>
      <rPr>
        <b/>
        <sz val="11"/>
        <color theme="1"/>
        <rFont val="Calibri"/>
        <family val="2"/>
        <scheme val="minor"/>
      </rPr>
      <t xml:space="preserve">OBJETIVO GENERAL  </t>
    </r>
    <r>
      <rPr>
        <sz val="11"/>
        <color theme="1"/>
        <rFont val="Calibri"/>
        <family val="2"/>
        <scheme val="minor"/>
      </rPr>
      <t xml:space="preserve">                                                                                                                                                                                                                                                                                     Contribuir a la calidad de la atención a las personas y a la toma de decisiones, mediante la supervisión d</t>
    </r>
    <r>
      <rPr>
        <sz val="11"/>
        <rFont val="Calibri"/>
        <family val="2"/>
        <scheme val="minor"/>
      </rPr>
      <t xml:space="preserve">el cumplimiento de las  disposiciones  técnico-administrativo institucionales en la  disciplina de Nutrición en los diferentes niveles de atención. </t>
    </r>
    <r>
      <rPr>
        <sz val="11"/>
        <color theme="1"/>
        <rFont val="Calibri"/>
        <family val="2"/>
        <scheme val="minor"/>
      </rPr>
      <t xml:space="preserve"> </t>
    </r>
  </si>
  <si>
    <t>7. Cuando él o los nutricionista (s) supervisado(s) conocen los resultados del informe supervisión , elabora(n) el plan remedial con el formato vigente en  la CNN y lo remite a la jefatura inmediata.</t>
  </si>
  <si>
    <t xml:space="preserve">3.-Recomendar las medidas correctivas con base en los resultados obtenidos. </t>
  </si>
  <si>
    <t xml:space="preserve">Puntaje obtenido = </t>
  </si>
  <si>
    <t xml:space="preserve">PUNTAJE OBTENIDO =  </t>
  </si>
  <si>
    <t>Tipo de Área de Salud /CAIS:</t>
  </si>
  <si>
    <t xml:space="preserve">Total de Nutricionistas </t>
  </si>
  <si>
    <t xml:space="preserve"> </t>
  </si>
  <si>
    <t xml:space="preserve">Caja Costarricense de Seguro Social                                                                                                                   Coordinación Nacional de Nutrición                                                                                                                                                                                              </t>
  </si>
  <si>
    <t xml:space="preserve">FP-001                                                Versión 12/06/2018                                                                                    </t>
  </si>
  <si>
    <r>
      <t xml:space="preserve">FORMULARIO PARA LA INSPECCION DE ÀREAS DE PRODUCCIÓN EN </t>
    </r>
    <r>
      <rPr>
        <b/>
        <sz val="18"/>
        <color indexed="8"/>
        <rFont val="Tahoma"/>
        <family val="2"/>
      </rPr>
      <t>SERVICIO DE CATERING</t>
    </r>
  </si>
  <si>
    <t>Este formulario se aplica en la planta de producción.  No debe utilizar corrector. Si comete un error, se debe tachar con línea recta y aclarar en el espacio de observaciones con letra clara, preferiblemente en imprenta.</t>
  </si>
  <si>
    <t xml:space="preserve">Nombre y dirección del establecimiento:         </t>
  </si>
  <si>
    <t xml:space="preserve">Fecha de la inspección: </t>
  </si>
  <si>
    <t xml:space="preserve">N°Permiso sanitario:               </t>
  </si>
  <si>
    <t>Vigencia:</t>
  </si>
  <si>
    <t>Actividad del establecimiento:</t>
  </si>
  <si>
    <t>Número funcionarios:</t>
  </si>
  <si>
    <t xml:space="preserve">Nutricionista (s) Inspector (es) CCSS: </t>
  </si>
  <si>
    <t xml:space="preserve">Nombre de la persona que acompaña en la inspección: </t>
  </si>
  <si>
    <t>Puesto o cargo que desempeña en la empresa o establecimiento:</t>
  </si>
  <si>
    <t>Inspección                                                                                                                                                                                                   (   ) Primera                    (   ) Reinspección No. _______    (Indica el número)</t>
  </si>
  <si>
    <t xml:space="preserve">Se asignará puntaje a la inspección toda vez que cumplan con los aspectos de admisibilidad indicados el cartel.                                                                                                                                                                                       Menos de 61 %: Condiciones inaceptables.  Se descalifica técnicamente.                                                                                                                                                                 De 61-a menos de 71 %: Condiciones deficientes. Se descalifica técnicamente.                                                                                                                                                              De 71-a menos de 81 %: Condiciones regulares. Se descalifica técnicamente.                                                                                                                                                                De 81-100 %: Buenas condiciones para ofrecer productos a la institución.                                         </t>
  </si>
  <si>
    <t>Ítem</t>
  </si>
  <si>
    <t>Aspectos a evaluar</t>
  </si>
  <si>
    <t>Cumplimiento</t>
  </si>
  <si>
    <t>INSTALACIONES FÍSICAS</t>
  </si>
  <si>
    <t xml:space="preserve">Puntaje </t>
  </si>
  <si>
    <t>Ubicación y alrededores de los establecimientos</t>
  </si>
  <si>
    <t>1.1.1</t>
  </si>
  <si>
    <t xml:space="preserve"> El establecimiento:                                                                                  a. Está ubicado en zonas no expuestas a cualquier tipo de contaminación.                                                                                     b. Está delimitado por paredes separadas de ambientes usados como vivienda.                                                                                               c. Tiene comodidad para el retiro de desechos de forma eficaz.                d. Tiene vías de acceso pavimentadas para evitar contaminación con polvo.</t>
  </si>
  <si>
    <t>Cumple</t>
  </si>
  <si>
    <t>Cumplimiento parcial</t>
  </si>
  <si>
    <t>No cumple</t>
  </si>
  <si>
    <t xml:space="preserve">Cumple </t>
  </si>
  <si>
    <t>1.1.2</t>
  </si>
  <si>
    <t xml:space="preserve">Los alrededores :                                                                                    a. Equipo en desuso dispuesto en forma ordenada y limpia.                     b. Están libres de basura y desperdicios.                                                  c. Áreas verdes, patios y/o  estacionamientos están ordenados y  limpios. </t>
  </si>
  <si>
    <t>1.1.3</t>
  </si>
  <si>
    <t>Alrededores libres de focos de contaminación:                                        a. Mantenimiento adecuado de drenajes para evitar contaminación e infestación.
b. Vías de acceso y patios de maniobra pavimentados para evitar el polvo.                                                                                                    c. Inexistencia de lugares que constituyan refugio para plagas.</t>
  </si>
  <si>
    <t>Establecimientos</t>
  </si>
  <si>
    <t>1.2.1</t>
  </si>
  <si>
    <t>Protección contra el ambiente exterior:                                                   a. El edificio e instalaciones son de tal manera que impiden el ingreso de animales, insectos, roedores y plagas
b. El edificio e instalaciones reducen al mínimo el ingreso de humo, polvo, vapor u otros.</t>
  </si>
  <si>
    <t>1.2.2</t>
  </si>
  <si>
    <t>Separación de áreas:                                                                               a.  Se dispone de área para vestidores, con muebles para guardar implementos de uso personal.
b . Existen áreas de almacenamiento separadas para materia prima, productos de limpieza y sustancias peligrosas.                                                                                                              c. Servicios sanitarios separado,  con evidentes condiciones de limpieza y las instrucciones de lavado de manos.</t>
  </si>
  <si>
    <t>1.2.3</t>
  </si>
  <si>
    <t>Distribución de áreas:                                                                              Se dispone de espacio para cumplir con las operaciones de producción, flujos de proceso  y realizar operaciones de limpieza, sin obstáculos.</t>
  </si>
  <si>
    <t>1.2.4</t>
  </si>
  <si>
    <t xml:space="preserve">Estructura constructiva:                                                                         a. Es  sólida y se mantiene en buen estado.                                             b. En áreas de producción no hay estructuras de madera.                                                                              </t>
  </si>
  <si>
    <t>Equipos y utensilios</t>
  </si>
  <si>
    <t>1.3.1</t>
  </si>
  <si>
    <t>Ubicación de los equipos:                                                                        Equipo diseñado y ubicado de manera que permite un rápido desmontaje y fácil acceso para la inspección, mantenimiento y limpieza. Además, debe presentar evidentes condiciones de limpieza.</t>
  </si>
  <si>
    <t>1.3.2</t>
  </si>
  <si>
    <t xml:space="preserve">Los materiales  de los equipos y utensilios son: no absorbentes, no corrosivos, resistentes a las operaciones repetidas de limpieza y desinfección, no transfieren a los alimentos materiales, sustancias tóxicas, olores ni sabores. Indicar materiales de la mayoría de equipo y utensilios:                                                                                                                                                          </t>
  </si>
  <si>
    <t>1.3.3</t>
  </si>
  <si>
    <t>Equipo en funcionamiento se encuentra en buen estado.</t>
  </si>
  <si>
    <t xml:space="preserve">No cumple </t>
  </si>
  <si>
    <t>CARACTERISTICAS ESTRUCTURALES</t>
  </si>
  <si>
    <t>Pisos</t>
  </si>
  <si>
    <t>2.1.1</t>
  </si>
  <si>
    <t>a. Pisos de material impermeable.                                                                                                           b. Fácil limpieza y se encuentra limpio.                                                                                                                                           c. Antideslizantes</t>
  </si>
  <si>
    <t>2.1.2</t>
  </si>
  <si>
    <t>No existen grietas evidentes que impliquen un riesgo de contaminación.</t>
  </si>
  <si>
    <t>2.1.3</t>
  </si>
  <si>
    <t>Uniones piso-pared redondeadas para facilitar la limpieza y evitar acumulación de suciedad.</t>
  </si>
  <si>
    <t>2.1.4</t>
  </si>
  <si>
    <t>Con desniveles y desagües, que permiten la evacuación de agua. No se observa acumulación de agua en las áreas.</t>
  </si>
  <si>
    <t>Paredes</t>
  </si>
  <si>
    <t>2.2.1</t>
  </si>
  <si>
    <t xml:space="preserve">Áreas de proceso y almacenamiento:                                                                                                                    a. Paredes lisas, fáciles de limpiar y desinfectar. Además, deben presentar evidentes condiciones de limpieza.               
b. Color claro.
c. No absorbentes. </t>
  </si>
  <si>
    <t>Estructuras superiores</t>
  </si>
  <si>
    <t>2.3.1</t>
  </si>
  <si>
    <t xml:space="preserve">a. Construidas de tal forma que reduzcan al mínimo la acumulación de suciedad y condensación, así como el desprendimiento de partículas.                                                                                        b. Si hay cielorrasos, estos deben ser lisos, sin espacio entre uniones y fáciles de limpiar. Además, deben presentar evidentes condiciones de limpieza.   </t>
  </si>
  <si>
    <t>Puertas  y ventanas</t>
  </si>
  <si>
    <t>2.4.1</t>
  </si>
  <si>
    <t>Ventanas:                                                                                                                                                            a. Fáciles de limpiar. Además, deben presentar evidentes condiciones de limpieza.                                                                                                                                                 b. Protegidas de manera  que no generen riesgo en caso de roturas.                                             c. Ventanas externas con cedazo que eviten la entrada de insectos.                                                            d. Ventanas con declive para evitar que se use como repisa</t>
  </si>
  <si>
    <t>2.4.2</t>
  </si>
  <si>
    <r>
      <t xml:space="preserve">Puertas:                                                                                                                                                               a. Superficie lisa y no absorbente.                                                                                                        b. Fáciles de limpiar y desinfectar.  Además, deben presentar evidentes condiciones de limpieza.                                                                                                                                                    </t>
    </r>
    <r>
      <rPr>
        <sz val="14"/>
        <color indexed="8"/>
        <rFont val="Tahoma"/>
        <family val="2"/>
      </rPr>
      <t>c. Puertas de ingreso abren hacia fuera (o se deslizan a los lados) y están ajustadas al marco.</t>
    </r>
  </si>
  <si>
    <t>Iluminación</t>
  </si>
  <si>
    <t>2.5.1</t>
  </si>
  <si>
    <t>a. Iluminación natural o artificial en todas las áreas.  Si es natural no debe reflejar los rayos del sol de forma directa; si es artificial, debe ser suficiente y no debe alterar los colores.                                                                                                                                                 b. Lámparas se encuentran protegidos contra roturas o con fluorescentes plastificados.</t>
  </si>
  <si>
    <t>Instalaciones eléctricas</t>
  </si>
  <si>
    <t>2.6.1</t>
  </si>
  <si>
    <t>Cables eléctricos debidamente instalados y protegidos (canaletas o tubos) de manera que se faciliten las actividades de limpieza y desinfección. No hay cables colgantes en zonas de procesamiento.</t>
  </si>
  <si>
    <t>Ventilación</t>
  </si>
  <si>
    <t>2.7.1</t>
  </si>
  <si>
    <t>a. El sistema de ventilación no permite el calor excesivo ni condensación.                                              b. Ausencia de olores no propios de la actividad que se realiza.</t>
  </si>
  <si>
    <t>2.7.2</t>
  </si>
  <si>
    <t xml:space="preserve">Cuenta con sistemas de extracción de humo y vapor, en el área de producción. </t>
  </si>
  <si>
    <t>INSTALACIONES SANITARIAS</t>
  </si>
  <si>
    <t>Abastecimiento de agua</t>
  </si>
  <si>
    <t>3.1.1</t>
  </si>
  <si>
    <r>
      <rPr>
        <sz val="14"/>
        <color indexed="8"/>
        <rFont val="Tahoma"/>
        <family val="2"/>
      </rPr>
      <t>a. El establecimiento cuenta con abastecimiento de agua potable.</t>
    </r>
    <r>
      <rPr>
        <sz val="14"/>
        <color indexed="10"/>
        <rFont val="Tahoma"/>
        <family val="2"/>
      </rPr>
      <t xml:space="preserve"> 
</t>
    </r>
    <r>
      <rPr>
        <sz val="14"/>
        <color indexed="8"/>
        <rFont val="Tahoma"/>
        <family val="2"/>
      </rPr>
      <t>b. Las pilas y lavamanos cuentan con sifones en las salidas de agua.</t>
    </r>
  </si>
  <si>
    <t>3.1.2</t>
  </si>
  <si>
    <r>
      <rPr>
        <sz val="14"/>
        <color indexed="8"/>
        <rFont val="Tahoma"/>
        <family val="2"/>
      </rPr>
      <t>a. El área de producción cuenta con desagues que faciliten la eliminación de residuos líquidos.</t>
    </r>
    <r>
      <rPr>
        <sz val="14"/>
        <color indexed="10"/>
        <rFont val="Tahoma"/>
        <family val="2"/>
      </rPr>
      <t xml:space="preserve">                                                                                                                                                                                                </t>
    </r>
    <r>
      <rPr>
        <sz val="14"/>
        <color indexed="8"/>
        <rFont val="Tahoma"/>
        <family val="2"/>
      </rPr>
      <t>b. Los desagues tienen rejillas que impida el paso de plagas</t>
    </r>
  </si>
  <si>
    <t xml:space="preserve">Servicios de higiene y aseo para el personal </t>
  </si>
  <si>
    <t>3.2.1</t>
  </si>
  <si>
    <r>
      <rPr>
        <b/>
        <sz val="14"/>
        <rFont val="Tahoma"/>
        <family val="2"/>
      </rPr>
      <t xml:space="preserve">Previo al ingreso a las áreas de proceso: </t>
    </r>
    <r>
      <rPr>
        <sz val="14"/>
        <rFont val="Tahoma"/>
        <family val="2"/>
      </rPr>
      <t xml:space="preserve">                                                                                                a. Se dispone de lavamanos, en adecuadas condiciones de limpieza y funcionamiento.                                                                                            b. Cuentan con jabón líquido o espuma y/o desinfectante, toallas de papel o secadores de aire, basurero con tapa y rotulación sobre instrucciones de lavado de manos.                                                                                                                                                             c. Lavamanos de acción no manual o instrucciones de lavado cuando el lavamanos es de acción manual.
</t>
    </r>
  </si>
  <si>
    <t>3.2.2</t>
  </si>
  <si>
    <t>Lavamanos en áreas de proceso:                                                                                                                               a. Se dispone de lavamanos, según requiera el proceso.                                                             b. Están en adecuadas condiciones de limpieza y funcionamiento                                                 c. Cuentan con jabón líquido o espuma y/o desinfectante, toallas de papel o secadores de aire, basurero con tapa y rotulación sobre instrucciones de lavado de manos.                                                                                                                                                                c. Lavamanos de acción no manual o instrucciones de lavado cuando el lavamanos es de acción manual.</t>
  </si>
  <si>
    <t>CONTROL DE LAS OPERACIONES</t>
  </si>
  <si>
    <t>Almacenamiento de alimentos crudos.</t>
  </si>
  <si>
    <t>4.1.1</t>
  </si>
  <si>
    <t>Se verifica que las materias primas e ingredientes almacenados no perecederos, se almacenan  en estantes que no sean de madera, el área no presentan indicios de contaminación (polvo, humedad, rastros de plagas, material roído, etc.).</t>
  </si>
  <si>
    <t>4.1.2</t>
  </si>
  <si>
    <r>
      <rPr>
        <sz val="14"/>
        <color indexed="8"/>
        <rFont val="Tahoma"/>
        <family val="2"/>
      </rPr>
      <t xml:space="preserve">a. Se usa PEPS en el almacenamiento de alimentos.       </t>
    </r>
    <r>
      <rPr>
        <sz val="14"/>
        <color indexed="10"/>
        <rFont val="Tahoma"/>
        <family val="2"/>
      </rPr>
      <t xml:space="preserve">                                                                                                                               </t>
    </r>
    <r>
      <rPr>
        <sz val="14"/>
        <color indexed="8"/>
        <rFont val="Tahoma"/>
        <family val="2"/>
      </rPr>
      <t>b. Alimentos en frío en cámaras en buen estado, con control y registros de temperatura (verificar).
c. Cámaras de refrigeración y congelamiento, en buen estado de limpieza y ordenado de forma adecuada.</t>
    </r>
  </si>
  <si>
    <t>Operaciones de proceso</t>
  </si>
  <si>
    <t>4.2.1</t>
  </si>
  <si>
    <t>Control de tiempo y temperatura:                                                                                                      Se revisan  los registros de control de tiempo y temperatura, que aseguren reducir el crecimiento de microorganismos.</t>
  </si>
  <si>
    <t>4.2.2</t>
  </si>
  <si>
    <t>Prevención de la contaminación cruzada:                                                                            Todas las operaciones se realizan de acuerdo a un flujo de proceso que prevenga la contaminación cruzada. Además, se toman medidas para prevenirla.</t>
  </si>
  <si>
    <t>4.2.3</t>
  </si>
  <si>
    <t>Especificaciones microbiológicas:                                                                                                    Se realizan exámenes microbiológicos a las productos terminados y se documenta, como control del producto terminado. Verificar registros.</t>
  </si>
  <si>
    <t>Transporte</t>
  </si>
  <si>
    <t>4.3.1</t>
  </si>
  <si>
    <t>La empresa cuenta con automotores en cantidad suficiente para transportar todos los alimentos y cuentan con unidad de refrigeración</t>
  </si>
  <si>
    <t>4.3.2</t>
  </si>
  <si>
    <t>Los camiones de transporte de alimentos están en buenas condiciones de limpieza. Paredes y pisos en buenas condiciones.</t>
  </si>
  <si>
    <t>4.3.3</t>
  </si>
  <si>
    <t xml:space="preserve">Recipientes y  para el transporte de alimentos:                                                                                                                   a. Se almacenan en un espacio separado, limpio y ordenado, que permita el aseo y la higiene. No debe estar en contacto con el piso.                                                                                                                                             b. Protegido de contaminantes o plagas.                                                                                    </t>
  </si>
  <si>
    <t>4.3.4</t>
  </si>
  <si>
    <t>Los recipientes para transporte de bandejas con producto terminado, están en buenas condiciones y limpios.</t>
  </si>
  <si>
    <t>MANTENIMIENTO Y SANEAMIENTO</t>
  </si>
  <si>
    <t>Programa de limpieza y desinfección</t>
  </si>
  <si>
    <t>5.1.1</t>
  </si>
  <si>
    <t>Cuenta con programa de limpieza y desinfección de edificio, equipo y utensilios, escrito, respaldado con registros (quién, cómo, con qué, cuándo y dónde)</t>
  </si>
  <si>
    <t>5.1.2</t>
  </si>
  <si>
    <t xml:space="preserve">Productos químicos de limpieza y desinfección:                                                                                                                   a. Productos con registros emitidos por la autoridad sanitaria.
b. No se usan productos con olor fuertes, en áreas de proceso.                                               c. Cuentan con fichas técnicas de los productos utilizados.                                                                       </t>
  </si>
  <si>
    <t>5.1.3</t>
  </si>
  <si>
    <t>Productos químicos de limpieza y desinfección:                                                                                                   a. Almacenados en áreas específicas e identificadas, lejos de zonas de procesamiento de alimentos.                                                                                                                                                                b. Rotulados.</t>
  </si>
  <si>
    <t>Programa de control de plagas</t>
  </si>
  <si>
    <t>5.2.1</t>
  </si>
  <si>
    <t xml:space="preserve">a. Cuenta con un programa escrito para el control de todas  plagas.                                            b. El programa está respaldado con registros.                                                                                                                c. Cuenta con documentos que evidencian la implementación de medidas para prevenir, excluir, controlar y eliminar las plagas.                                                                                    d. Cuenta con personal capacitado para realizar esta función.                                                                                                                                                        </t>
  </si>
  <si>
    <t>5.2.2</t>
  </si>
  <si>
    <t>Cuenta con productos químicos para control de plagas registrados por las autoridades competentes.</t>
  </si>
  <si>
    <t>5.2.3</t>
  </si>
  <si>
    <t>Almacenamiento de plaguicidas lejos de áreas de proceso (Si la empresa no contrata los servicios de fumigación, si los contrata se debe dar todo el puntaje):
Mantienen y preparan los plaguicidas almacenados adecuadamente, lejos de las áreas de proceso de alimentos y se mantienen debidamente identificados y con llave.</t>
  </si>
  <si>
    <t>Disposición de residuos sólidos y líquidos</t>
  </si>
  <si>
    <t>5.3.1</t>
  </si>
  <si>
    <t>Existen recipientes para residuos de material lavable y con tapa. Presentan evidentes condiciones de limpieza.</t>
  </si>
  <si>
    <t>5.3.2</t>
  </si>
  <si>
    <t>Se cuenta en el área de producción, con basureros debidamente identificados, para producto orgánico y desecho común.</t>
  </si>
  <si>
    <t>5.3.3</t>
  </si>
  <si>
    <t>Depósito de residuos está alejado de zonas de procesamiento. Se encuentra cerrado y recipientes tapados.</t>
  </si>
  <si>
    <t>PRACTICAS HIGIENICAS</t>
  </si>
  <si>
    <t>Estado de salud</t>
  </si>
  <si>
    <t>6.1.1</t>
  </si>
  <si>
    <t xml:space="preserve">Mantiene registros escritos del estado de salud de los funcionarios actualizado.  </t>
  </si>
  <si>
    <t>6.1.2</t>
  </si>
  <si>
    <t>El personal cuenta con el Carné de Manipulación (revisar documentación)</t>
  </si>
  <si>
    <t>6.1.3</t>
  </si>
  <si>
    <t>Reporte de enfermedades: Se dispone de un procedimiento por escrito, de acciones a seguir en caso de enfermedades de los funcionarios, para asegurar que estos  no constituyan una amenaza a la inocuidad y aptitud de los alimentos.</t>
  </si>
  <si>
    <t>Aseo personal</t>
  </si>
  <si>
    <t>6.2.1</t>
  </si>
  <si>
    <t>Se observa y esta normado:
a. Lavado de manos durante el proceso.
b. Uso de guantes de forma adecuada (durante el proceso).
c. Uñas cortas, limpias sin esmalte.
d. No uso de anillos aretes, relojes, piercing u objetos peligrosos.
e. No se observa personal fumando, comiendo, masticando chicle, tosiendo, etc.
f. No uso de maquillaje.</t>
  </si>
  <si>
    <t>6.2.2</t>
  </si>
  <si>
    <t>Uso de implementos adecuados:                                                                                                                Se utiliza ropa protectora, cubre cabellos (que lo cubra completamente), cubre barba, mascarilla o guantes (cuando se requiera), usa calzado adecuado.</t>
  </si>
  <si>
    <t>6.2.3</t>
  </si>
  <si>
    <t>Lavamanos en áreas de servicios sanitarios:                                                                                                                               a. Se dispone de la cantidad necesaria de lavamanos, según requiera el proceso.                                                                                                                     b. Están en adecuadas condiciones de limpieza y funcionamiento.                                              c. Cuentan con jabón, toallas de papel o secadores de aire y rotulación sobre instrucciones de lavado de manos, así como basurero con sistema de apertura no manual.</t>
  </si>
  <si>
    <t>Personal de mantenimiento y visitantes</t>
  </si>
  <si>
    <t>6.3.1</t>
  </si>
  <si>
    <t>Personal de mantenimiento:                                                                   Utiliza indumentaria adecuada y cumple con las reglas básicas de higiene, o realiza acciones de mantenimiento fuera de la jornada de producción.</t>
  </si>
  <si>
    <t>6.3.2</t>
  </si>
  <si>
    <t>Visitantes: Utilizan indumentaria adecuada y cumplen con todas las normas establecidas, de manera que no constituyan un riesgo de contaminación.</t>
  </si>
  <si>
    <t>Subtotal</t>
  </si>
  <si>
    <t>Total Puntos 95</t>
  </si>
  <si>
    <t>NOTA (%)</t>
  </si>
  <si>
    <t>Se  da fe de que la información registrada en este formulario es verdadera y acorde a la inspección practicada. En caso de que la calificación sea 81% o superior, el oferente queda calificado por un período de un año a partir de la fecha de emisión.</t>
  </si>
  <si>
    <t xml:space="preserve">El formulario no tiene validez si se le excluye alguna firma, número de cédula y sellos del profesional en nutrición y la dependencia encargada.  Cualquier anotación puede hacerse en el apartado de observaciones del formulario.                                                                                                                                                                                                                                                                                                                                                                                  </t>
  </si>
  <si>
    <t>Nombre y firma del representante de la empresa responsable</t>
  </si>
  <si>
    <t>Nombre y firma del inspector responsable</t>
  </si>
  <si>
    <t>Cédula</t>
  </si>
  <si>
    <t>Sello</t>
  </si>
  <si>
    <t>Firma del Nutricionista</t>
  </si>
  <si>
    <t xml:space="preserve">Cédula </t>
  </si>
  <si>
    <t>Original. Expediente</t>
  </si>
  <si>
    <t>Copia. Interesado</t>
  </si>
  <si>
    <t>CAN</t>
  </si>
  <si>
    <t xml:space="preserve">EDUCACION  </t>
  </si>
  <si>
    <t xml:space="preserve">CAPACITACION   </t>
  </si>
  <si>
    <t>EDUCACION</t>
  </si>
  <si>
    <t>CAPACITACION</t>
  </si>
  <si>
    <t>Componente Alimentario Nutricional</t>
  </si>
  <si>
    <t>ASPECTOS A EVALUAR</t>
  </si>
  <si>
    <t>Programación y rendimiento</t>
  </si>
  <si>
    <t>Gestión Consulta Externa</t>
  </si>
  <si>
    <t>PINEC</t>
  </si>
  <si>
    <t>Planificación</t>
  </si>
  <si>
    <t>NUTRICIÓN</t>
  </si>
  <si>
    <t>DIRECCIÓN DE DESARROLLO DE SERVICIOS DE SALUD</t>
  </si>
  <si>
    <t>GERENCIA MÉDICA</t>
  </si>
  <si>
    <t>Si</t>
  </si>
  <si>
    <t>No</t>
  </si>
  <si>
    <t>Adulto</t>
  </si>
  <si>
    <t xml:space="preserve">Embarazada </t>
  </si>
  <si>
    <t xml:space="preserve">REVISIÓN DE EXPEDIENTES ADULTOS </t>
  </si>
  <si>
    <t>Datos antropométricos</t>
  </si>
  <si>
    <t>Se visualiza la dieta usual</t>
  </si>
  <si>
    <t>Se visualizan las alergias alimentarias presentes</t>
  </si>
  <si>
    <t xml:space="preserve">Anota plan de seguimiento o alta     </t>
  </si>
  <si>
    <t>PINEC CAT 1</t>
  </si>
  <si>
    <t>PINEC CAT 2</t>
  </si>
  <si>
    <t xml:space="preserve">Adulto mayor </t>
  </si>
  <si>
    <t>ID</t>
  </si>
  <si>
    <t xml:space="preserve">REVISIÓN DE EXPEDIENTE NIÑOS </t>
  </si>
  <si>
    <t>Niño menor de 2 años</t>
  </si>
  <si>
    <t>Se visualiza el análisis de los indicadores antropométricos, bioquímicos, clínicos y dietéticos para definir el diagnóstico y requerimiento nutricional.</t>
  </si>
  <si>
    <t>Se visualiza un diagnóstico nutricional que relaciona los aspectos clinicos, dietéticos y conductuales.</t>
  </si>
  <si>
    <t>Se visualiza requerimiento calórico prescrito.</t>
  </si>
  <si>
    <t>Se prescribe plan de alimentación y/o recomendaciones dietoterapéuticas.</t>
  </si>
  <si>
    <t>Se incluye el nombre de la dieta.</t>
  </si>
  <si>
    <t>Se especifican tiempos de comida recomendados.</t>
  </si>
  <si>
    <t>Se registran las metas definidas con el usuario y las propias del profesional de nutrición.</t>
  </si>
  <si>
    <t>Anota plan de seguimiento o alta.</t>
  </si>
  <si>
    <t>Incluye los datos antropométricos.</t>
  </si>
  <si>
    <t>Se visualiza la dieta usual.</t>
  </si>
  <si>
    <t>Incluye el peso de referencia.</t>
  </si>
  <si>
    <t>Datos relacionados con lactancia materna.</t>
  </si>
  <si>
    <t>Datos relacionados con la introducción de alimentos.</t>
  </si>
  <si>
    <t>Se evidencia al menos una consulta de seguimiento.</t>
  </si>
  <si>
    <t>Visita Domiciliar (cuando corresponde)</t>
  </si>
  <si>
    <t>No se puntúa.</t>
  </si>
  <si>
    <t xml:space="preserve">Se evidencia al menos una consulta de seguimiento. En caso de pacientes PINEC, revisar que exista el registro de las 6 consultas grupales. </t>
  </si>
  <si>
    <t>EVIDENCIA REQUERIDA</t>
  </si>
  <si>
    <t>Plan remedial metas de rezago</t>
  </si>
  <si>
    <t>Actas de los Consejos Técnicos</t>
  </si>
  <si>
    <t>Actas de las reuniones y/o capacitaciones</t>
  </si>
  <si>
    <t>Actas de las reuniones de las comisiones</t>
  </si>
  <si>
    <t>Herramienta capacidad instalada</t>
  </si>
  <si>
    <t>Herramienta capacidad instalada y cuadro 43b</t>
  </si>
  <si>
    <t>Diagnóstico del Componente Alimentario Nutricional</t>
  </si>
  <si>
    <t>Acta de la reunión de la socialización</t>
  </si>
  <si>
    <t>Programación de las sesiones educativas y capacitaciones del año</t>
  </si>
  <si>
    <t>Matrices educativas de las sesiones educativas y capacitaciones del año</t>
  </si>
  <si>
    <t>Informes de la actividad y listas de asistencia de las sesiones educativas y capacitaciones del año</t>
  </si>
  <si>
    <t>Anota el peso de referencia y fomenta la lactancia materna</t>
  </si>
  <si>
    <t>Cuadro 43b y 12</t>
  </si>
  <si>
    <t>Cédula de un paciente de visita domiciliar</t>
  </si>
  <si>
    <t>Agenda del día que se realiza visita domiciliar</t>
  </si>
  <si>
    <t>Programación y actas de las reuniones y capacitaciones con el equipo multidisciplinario</t>
  </si>
  <si>
    <t>Cubo PINEC</t>
  </si>
  <si>
    <t>Las notas de expediente evidencian el uso correcto de los diagnósticos CIE-10</t>
  </si>
  <si>
    <t>1. Cubo de listas de espera. 2. Estrategias documentadas para controlar listas de espera y disminuir ausentismo. 3. Registro de referencias.</t>
  </si>
  <si>
    <t>2.Rendimiento de los procesos</t>
  </si>
  <si>
    <t>3. Diagnóstico del componente alimentario nutricional y sus proyectos</t>
  </si>
  <si>
    <t>4. Educación y capacitación</t>
  </si>
  <si>
    <t>5. Consulta externa</t>
  </si>
  <si>
    <t>6. PINEC</t>
  </si>
  <si>
    <t>GES04. Cuenta con la evidencia de la participación en los Consejos Técnicos programados en el Área de Salud.</t>
  </si>
  <si>
    <t>GES05. El nutricionista asiste al 100% de las reuniones y capacitaciones convocadas por la Supervisión Regional y la Coordinación Nacional de Nutrición.</t>
  </si>
  <si>
    <t>GES06. Presenta evidencia de la participación en la Comisión Local de Promoción de la Salud y Escenario Educativo. Anote en cuáles otras comisiones participa.</t>
  </si>
  <si>
    <t>CONSULTA EXTERNA</t>
  </si>
  <si>
    <t>Año que está supervisando</t>
  </si>
  <si>
    <t>ADMINISTRACIÓN ALIMENTACIÓN</t>
  </si>
  <si>
    <t>PROCESOS</t>
  </si>
  <si>
    <t>CAN01. Cuenta con el Componente Alimentario y Nutricional (CAN) actualizado . Que incluya el análisis de las dimensiones: Biológica, Económica,  Conciencia, Conducta y  Seguridad Alimentaria. Verificar evidencias, cálculo de la muestra y fecha del último CAN. Actualización cada 5 años.</t>
  </si>
  <si>
    <t>CAN02. Cuenta con la lista y el análisis  de los  problemas alimentarios nutricionales  prioritarios en el Área de Salud.</t>
  </si>
  <si>
    <t>CAN03. Existe evidencia de  información sobre disponibilidad de alimentos de la población (tipo de alimentos disponibles y precios, nivel de ingreso de la población, distancia de los lugares de venta, coordinación con los ATAP)</t>
  </si>
  <si>
    <t>CAN04. Existe evidencia que identifica programas de alimentación complementaria, CEN CINAI, comedores institucionales, CECUDI y otras organizaciones no gubernamentales que brindan alimentación a diferentes grupos etáreos</t>
  </si>
  <si>
    <t xml:space="preserve">CAN05. Evidencia los hábitos alimentarios de la población, mediante las herramientas aplicadas para el CAN, así como el tamaño de la muestra utilizada.     </t>
  </si>
  <si>
    <t xml:space="preserve">CAN06. Evidencia los  actores sociales identificados de la comunidad para futuras coordinaciones.  Verificar evidencias. </t>
  </si>
  <si>
    <t>CAN07. Existe evidencia del oficio de aprobación por parte de la Dirección Médica.</t>
  </si>
  <si>
    <t>CAN08. Existe evidencia de la socialización con el personal del Área de Salud.</t>
  </si>
  <si>
    <t xml:space="preserve">NOTA FINAL  </t>
  </si>
  <si>
    <t>CAN Y PROYECTOS</t>
  </si>
  <si>
    <t>EDUCACIÓN Y CAPACITACIÓN</t>
  </si>
  <si>
    <t xml:space="preserve">Participación en reuniones y comisiones </t>
  </si>
  <si>
    <t>Revisión en expedientes de los pacientes PINEC</t>
  </si>
  <si>
    <t>7. Administración de la alimentación (cuando corresponde)</t>
  </si>
  <si>
    <t>Nombre del Nutricionista</t>
  </si>
  <si>
    <t>GES07. Presenta la programación mensual y anual utilizando la herramienta correspondiente.</t>
  </si>
  <si>
    <t>Oficio de la DM</t>
  </si>
  <si>
    <t>Área de Regulación y Sistematización de Diagnóstico y Tratamiento</t>
  </si>
  <si>
    <t>EC02.Existe evidencia del llenado de la matriz educativa para las sesiones educativas y capacitaciones correspondientes.</t>
  </si>
  <si>
    <t>EC03.Existe evidencia del llenado de los formularios de: informe de la actividad y lista de asistencia para todas las sesiones educativas y capacitaciones.</t>
  </si>
  <si>
    <t xml:space="preserve">CE01 Si cuenta con lista de espera, existe evidencia de la aplicación de estrategias, en conjunto con la Dirección Médica, para su mitigación. </t>
  </si>
  <si>
    <t>CE02. Existe evidencia de la aplicación de estrategias, en conjunto con la Dirección Médica, para mitigar el porcentaje de ausentismo neto que supere el 30%.</t>
  </si>
  <si>
    <t xml:space="preserve">CE03. Dispone de un consultorio para la  atención nutricional individual según lo establecido en el lineamiento de Consulta Externa de Nutrición.  De no contar con lo anterior, presentar evidencia de la gestión realizada. </t>
  </si>
  <si>
    <t xml:space="preserve">CE04. Dispone de un espacio para la atención  grupal. De no contar con lo anterior, presentar evidencia de la gestión para la obtención de este. </t>
  </si>
  <si>
    <t>CE05. Cuenta con el equipo antropométrico y material educativo para la ejecución de sus actividades. De no contar con lo anterior, presentar evidencia de la gestión para la obtención del mismo.</t>
  </si>
  <si>
    <t>Visita o fotos del consultorio de nutrición,  espacio para atención grupal o gestión de solicitud del recurso, modelos de alimentos y material educativo</t>
  </si>
  <si>
    <t>CAPACIDAD UTILIZADA NUTRICIONISTA 1           (43b y/o cubos)</t>
  </si>
  <si>
    <t>RENDIMIENTO NUTRICIONISTA 2 (%)</t>
  </si>
  <si>
    <t>RENDIMIENTO NUTRICIONISTA 1 (%)</t>
  </si>
  <si>
    <t>CAPACIDAD UTILIZADA NUTRICIONISTA 2           (43b y/o cubos)</t>
  </si>
  <si>
    <t>CE07. ¿Se realiza visita domiciliar uni o multidisciplinaria? ¿Cuántas horas dedica?</t>
  </si>
  <si>
    <t xml:space="preserve">CE08. Se evidencia que la visita domiciliar queda registrada mediante nota en el expediente digital </t>
  </si>
  <si>
    <t xml:space="preserve">CE09. Existe evidencia de un registro de los pacientes atendidos diariamente, según causa de atención, edad y género. </t>
  </si>
  <si>
    <t>CE10. ¿Posee registro de las atenciones a pacientes de corta estancia?</t>
  </si>
  <si>
    <t>Grupal obesidad</t>
  </si>
  <si>
    <t>GEA01</t>
  </si>
  <si>
    <t>GEA02</t>
  </si>
  <si>
    <t>GEA03</t>
  </si>
  <si>
    <t>GEA04</t>
  </si>
  <si>
    <t>GEA05</t>
  </si>
  <si>
    <t>GEA06</t>
  </si>
  <si>
    <t>GEA07</t>
  </si>
  <si>
    <t>GEA08</t>
  </si>
  <si>
    <t>GEA09</t>
  </si>
  <si>
    <t>GEA10</t>
  </si>
  <si>
    <t>GEA11</t>
  </si>
  <si>
    <t>GEA12</t>
  </si>
  <si>
    <t>GEA13</t>
  </si>
  <si>
    <t>GEA14</t>
  </si>
  <si>
    <t>GEA15</t>
  </si>
  <si>
    <t>GEP01</t>
  </si>
  <si>
    <t>GEP02</t>
  </si>
  <si>
    <t>GEP03</t>
  </si>
  <si>
    <t>GEP04</t>
  </si>
  <si>
    <t>GEP05</t>
  </si>
  <si>
    <t>GEP06</t>
  </si>
  <si>
    <t>GEP07</t>
  </si>
  <si>
    <t>GEP08</t>
  </si>
  <si>
    <t>GEP09</t>
  </si>
  <si>
    <t>GEP10</t>
  </si>
  <si>
    <t>GEP11</t>
  </si>
  <si>
    <t>GEP12</t>
  </si>
  <si>
    <t>GEP13</t>
  </si>
  <si>
    <t>GEP14</t>
  </si>
  <si>
    <t>GEP15</t>
  </si>
  <si>
    <t>GEP16</t>
  </si>
  <si>
    <t>GEP17</t>
  </si>
  <si>
    <t>NUTRICIONISTA 1</t>
  </si>
  <si>
    <t>NUTRICIONISTA 2</t>
  </si>
  <si>
    <t>ÁREA DE REGULACIÓN Y SISTEMATIZACIÓN DE DIAGNÓSTICO Y TRATAMIENTO</t>
  </si>
  <si>
    <t>Planificación menú</t>
  </si>
  <si>
    <t>AA01. Si se cuenta con un ciclo de menú, está basado en el patrón del menú institucional. Verificar las porciones de alimentos establecidas por tiempo de comida.</t>
  </si>
  <si>
    <t>Cuadro 43</t>
  </si>
  <si>
    <t>Ciclo de menú</t>
  </si>
  <si>
    <t xml:space="preserve">Formularios percepción paciente </t>
  </si>
  <si>
    <t xml:space="preserve">Control de gasto y saldo de la asignación  presupuestaria  </t>
  </si>
  <si>
    <t>Formulario para la Inspección de Áreas de Producción en Servicio de Catering</t>
  </si>
  <si>
    <t xml:space="preserve">Criterios de selección de los usuarios a los que se les suministra los alimentos </t>
  </si>
  <si>
    <t>Registros de análisis microbiológicos</t>
  </si>
  <si>
    <t>Acciones correctivas documentadas cumplimiento de las especificaciones técnicas del contrato</t>
  </si>
  <si>
    <t>AA02. Si se cuenta con un ciclo de menú, es de al menos 5 días.</t>
  </si>
  <si>
    <t>AA03. Si se cuenta con un ciclo de menú, se hace uso de la nomenclatura oficial.</t>
  </si>
  <si>
    <t>AA04. Cumple con registros  de calidad que permitan evaluar la percepción del paciente sobre la alimentación recibida durante su estancia, con la periodicidad definida por el nutricionista. En caso de debilidades, qué estrategia han aplicado a nivel local que esten documentadas.</t>
  </si>
  <si>
    <t xml:space="preserve">AA05. Se tiene evidencia del control de gasto y saldo de la asignación  presupuestaria  </t>
  </si>
  <si>
    <t xml:space="preserve">AA06. Se tiene evidencia de acciones correctivas, en el cumplimiento de las especificaciones técnicas del contrato.  </t>
  </si>
  <si>
    <t xml:space="preserve">AA07. Existe evidencia de visita de inspección a las instalaciones del proveedor al menos una vez al año. </t>
  </si>
  <si>
    <t>AA11.Cuenta con los registros del cumplimiento de la entrega de alimentación solicitada al menos 2 veces por semana</t>
  </si>
  <si>
    <r>
      <t>AA12.Se cuenta con registros</t>
    </r>
    <r>
      <rPr>
        <sz val="11"/>
        <rFont val="Calibri"/>
        <family val="2"/>
        <scheme val="minor"/>
      </rPr>
      <t xml:space="preserve"> mensuales</t>
    </r>
    <r>
      <rPr>
        <sz val="11"/>
        <color rgb="FFFF0000"/>
        <rFont val="Calibri"/>
        <family val="2"/>
        <scheme val="minor"/>
      </rPr>
      <t xml:space="preserve"> </t>
    </r>
    <r>
      <rPr>
        <sz val="11"/>
        <color theme="1"/>
        <rFont val="Calibri"/>
        <family val="2"/>
        <scheme val="minor"/>
      </rPr>
      <t>del cuadro estadístico 43.</t>
    </r>
  </si>
  <si>
    <t>AA13. Se cuenta con registros de análisis microbiológicos.  Según lo establecido en el Manual de Procedimientos para el Control de la Calidad Química y Microbiológica de producto terminado en los Servicios de Nutrición de la CCSS</t>
  </si>
  <si>
    <t>Formulario de Verificación de Alimentación Contratada</t>
  </si>
  <si>
    <t xml:space="preserve">AA08.Se cuenta con registros de verificación de la recepción de la alimentación contratada al menos 2 veces por semana. </t>
  </si>
  <si>
    <t>Formularios de alimentación entregada</t>
  </si>
  <si>
    <t>SI SE REALIZA VISITA DOMICILIAR:
1.	Cuadro 12
2.	Cédula de un paciente de visita domiciliar
3.	Agenda del día que se realiza visita domiciliar</t>
  </si>
  <si>
    <t>6. El nutricionista supervisor elabora el informe de supervisión y lo tramita formalmente hacia la Dirección Regional.</t>
  </si>
  <si>
    <t>9. Tanto la CNN como los supervisores regionales de nutrición deberán completar el Consolidado Nacional de Supervisión una vez finalizado el proceso.</t>
  </si>
  <si>
    <t>GES03. Presenta evidencia del último informe anual con su respectivo análisis de las actividades, donde se visualiza el cumplimiento de metas , presentado y aprobado por la Dirección Médica.</t>
  </si>
  <si>
    <t xml:space="preserve">4.  Se evaluará el año completo anterior. </t>
  </si>
  <si>
    <t>EC04. Las actividades de educación y capacitación utilizan como referente las Guías Alimentarias para Costa Rica vigentes.</t>
  </si>
  <si>
    <t xml:space="preserve">1.	Planificación de metas del Plan de Acción y NOVAPLAN
2.	Plan remedial de las metas en rezago.
3.	Informe semestral o anual de cumplimiento metas y aprobado por la Dirección Médica.
4.	Actas de los Consejos Técnicos en los que participó.
5.	Actas de las reuniones y/o capacitaciones organizadas por la Coordinación Nacional de Nutrición y las Supervisiones Regionales.
6.	Actas de las reuniones de las comisiones en las que participa.
7.	Herramienta capacidad instalada y agendamiento.
8.	Cuadro 43b.
9.	Diagnóstico del Componente Alimentario Nutricional.
10.	Oficio donde la Dirección Médica aprueba el Diagnóstico CAN.
11.	Acta de la reunión de la socialización del Diagnóstico CAN.
12.	Proyectos de Promoción de la Salud. 
13.	Seguimiento a las metas de los proyectos de Promoción de la Salud.
14.	Proyectos de Prevención de la Enfermedad.
15.	Seguimiento a las metas de los proyectos de Prevención de la Enfermedad.
16.	Planes remediales de los proyectos de Promoción de la Salud y Prevención de la Enfermedad.
17.	Programación de las sesiones educativas y capacitaciones del año.
18.	Matrices educativas de las sesiones educativas y capacitaciones del año. (Anexo 6 del Manual de Instrucciones de Trabajo de Áreas de Salud)
19.	Informes de la actividad y listas de asistencia de las sesiones educativas y capacitaciones del año (Anexo 7 y 8 del Manual de Instrucciones de Trabajo de Áreas de Salud)
20.	Cubo de listas de espera. 
21.	Estrategias documentadas para controlar listas de espera y disminuir ausentismo. 
22.	Fotos del consultorio de nutrición, espacio para atención grupal, modelos de alimentos y material educativo o gestión de solicitud del recurso.
23.	Programación anual de grupos PINEC.
24.	Programación y actas de las reuniones y capacitaciones con el equipo multidisciplinario PINEC.
</t>
  </si>
  <si>
    <t>CE06. Con base en la revisión de 7 expedientes, en la atención de primera vez, las notas cumplen con lo establecido en el Lineamiento de Consulta Externa de Nutrición.</t>
  </si>
  <si>
    <t>Completa la totalidad módulo de nutrición</t>
  </si>
  <si>
    <t xml:space="preserve">5. El nutricionista supervisor aplica el instrumento de supervisión e identifica oportunidades de mejora que se evidencian en el informe. Cuando hay 2 nutricionista en el AS, se otorga el puntaje del </t>
  </si>
  <si>
    <t>ítem evaluado según cumplimiento en conjunto y se específica en los hallazgos la situación encontrada porque el trabajo es en equipo.</t>
  </si>
  <si>
    <t xml:space="preserve">8. La Supervisión Regional de Nutrición o la Coordinación Nacional de Nutrición verifica la entrega del plan remedial 30 días laborales posteriores a la remisión del informe a la Dirección Médica. Se realiza seguimiento al plan remedial según criterio y disponibilidad de los profesionales a cargo de la supervisión.  </t>
  </si>
  <si>
    <t>1. Con base en lo planificado en la RIPSS o en la Coordinación Nacional de Nutricion se aplicará anualmente el instrumento de supervisión. Para esto, se comunica mediante oficio al establecimiento</t>
  </si>
  <si>
    <t>de salud y/o al nutricionista según corresponda, los días, horario de la supervisión y la estrategia a desarrollar.</t>
  </si>
  <si>
    <t>Número de EBAIS concentrados:</t>
  </si>
  <si>
    <t>Número de puestos de visita:</t>
  </si>
  <si>
    <t>Número de EBAIS desconcentrados:</t>
  </si>
  <si>
    <t>DRIPSS:</t>
  </si>
  <si>
    <t xml:space="preserve">CAPACIDAD INSTALADA </t>
  </si>
  <si>
    <t>AA09.Se cuenta con un  proceso definido para la solicitud de dietas a través de Nutrición.</t>
  </si>
  <si>
    <t>Evidencias del proceso definido</t>
  </si>
  <si>
    <t>SI SE REALIZA ADMINISTRACIÓN DE LA ALIMENTACIÓN:
1.	Ciclo de menú.
2.	Formularios de percepción de la alimentación del paciente. 
3.	Control de gasto y saldo de la asignación presupuestaria.  
4.	Acciones correctivas documentadas cumplimiento de las especificaciones técnicas del contrato.
5.	Formulario para la Inspección de Áreas de Producción en Servicio de Catering.
6.	Formulario de Verificación de Alimentación Contratada.
7.	Evidencias del proceso definido para la solicitud de dietas.
8.	Criterios de selección de los usuarios a los que se les suministra los alimentos. 
9.	Formularios de alimentación entregada.
10.	Cuadro 43.
11.	Registros de análisis microbiológicos.</t>
  </si>
  <si>
    <t xml:space="preserve">AA10. Se cumple con los criterios de selección establecidos para los usuarios a los que se les suministra los alimentos </t>
  </si>
  <si>
    <t>N/A</t>
  </si>
  <si>
    <t>PUNTAJE NO OBTENIDO</t>
  </si>
  <si>
    <t>PUNTAJE EVALUADO</t>
  </si>
  <si>
    <t>PROMEDIO</t>
  </si>
  <si>
    <t>Expedientes digitales de 7 pacientes: niño menor de 2 años, adulto, adulto mayor, mujer embarazada, paciente PINEC CAT 1, paciente PINEC CAT 2 y paciente grupal obesidad</t>
  </si>
  <si>
    <t xml:space="preserve">PESO PORCENTUAL </t>
  </si>
  <si>
    <t>PINEC04. Se realiza refuerzos educativos periódicos para los pacientes que han finalizado el programa y se registran como educación?</t>
  </si>
  <si>
    <t>PINEC06. Se presenta programación y actas de las reuniones y capacitaciones con el equipo multidisciplinario realizadas al menos una vez por semestre.</t>
  </si>
  <si>
    <t>PINEC07. El cubo estadístico evidencia la adecuada programación de PINEC.</t>
  </si>
  <si>
    <t>PINEC03.Todos los participantes de los grupos posee una consulta individual inicial.</t>
  </si>
  <si>
    <t>GES01. Todas las metas de los indicadores de nutrición estan debidamente formuladas, evaluadas y modificadas en NOVAPLAN.</t>
  </si>
  <si>
    <t>Planificación de metas NOVAPLAN</t>
  </si>
  <si>
    <t>GES02. Existe un plan remedial para las metas de los indicadores en rezago de NOVAPLAN.</t>
  </si>
  <si>
    <t>Informe anual cumplimiento metas aprobado por DM</t>
  </si>
  <si>
    <t>GES08. El rendimiento de los procesos de nutrición relacionados con la promoción de la salud, la prevención de la enfermedad, consulta externa y la administración de la alimentación (cuando corresponde) se encuentran entre el 90 y 110%.</t>
  </si>
  <si>
    <t>CAN09. Cumple con el Lineamiento de Promoción de la Salud y lo vincula con los problemas nutricionales prioritarios de la comunidad.</t>
  </si>
  <si>
    <t>Proyecto de Promoción de la Salud y la evidencia de su ejecucción</t>
  </si>
  <si>
    <t xml:space="preserve">EC01. Se programan sesiones educativas y/o capacitaciones que responden a los problemas nutricionales prioritarios definidos en el diagnóstico del CAN. </t>
  </si>
  <si>
    <t>PINEC01. El nutricionista desarrolla 10 grupos PINEC al año o más.</t>
  </si>
  <si>
    <t>Programación anual de grupos PINEC</t>
  </si>
  <si>
    <t>PINEC02.  La programación anual incluye grupos de las 3 categorías en ambos semestres del año.</t>
  </si>
  <si>
    <t>Programación anual de refuerzos educativos. (1 refuerzo por categoría por semestre)</t>
  </si>
  <si>
    <t xml:space="preserve">PARA LA REVISIÓN DE EXPEDIENTES: la cédula de los siguientes pacientes atendidos:
1.	Niño 
2.	Adulto		
3.	Embarazada 		
4.	Adulto mayor 		
5.	PINEC CAT 1		
6.	PINEC CAT 2		
7.	PINEC CAT 3	</t>
  </si>
  <si>
    <t>PINEC05. El programa se desarrolla con un equipo multidisciplinario conformado como mínimo por medicina, nutrición, enfermería, farmacia y psicología.</t>
  </si>
  <si>
    <t>Oficio de conformación del equipo y revisión de anotación en expedientes PINEC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</si>
</sst>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3">
    <font>
      <sz val="11"/>
      <color theme="1"/>
      <name val="Calibri"/>
      <family val="2"/>
      <scheme val="minor"/>
    </font>
    <font>
      <b/>
      <sz val="10"/>
      <color indexed="8"/>
      <name val="Calibri"/>
      <family val="2"/>
    </font>
    <font>
      <b/>
      <sz val="16"/>
      <color theme="1"/>
      <name val="Calibri"/>
      <family val="2"/>
      <scheme val="minor"/>
    </font>
    <font>
      <sz val="9"/>
      <name val="Arial"/>
      <family val="2"/>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6"/>
      <color theme="1"/>
      <name val="Calibri"/>
      <family val="2"/>
      <scheme val="minor"/>
    </font>
    <font>
      <sz val="11"/>
      <color theme="0"/>
      <name val="Calibri"/>
      <family val="2"/>
      <scheme val="minor"/>
    </font>
    <font>
      <sz val="10"/>
      <name val="Arial"/>
      <family val="2"/>
    </font>
    <font>
      <b/>
      <sz val="16"/>
      <color theme="1"/>
      <name val="Arial"/>
      <family val="2"/>
    </font>
    <font>
      <sz val="11"/>
      <color theme="1"/>
      <name val="Arial"/>
      <family val="2"/>
    </font>
    <font>
      <sz val="11"/>
      <name val="Calibri"/>
      <family val="2"/>
      <scheme val="minor"/>
    </font>
    <font>
      <b/>
      <sz val="11"/>
      <color indexed="8"/>
      <name val="Calibri"/>
      <family val="2"/>
      <scheme val="minor"/>
    </font>
    <font>
      <sz val="11"/>
      <color theme="1"/>
      <name val="Calibri"/>
      <family val="2"/>
      <scheme val="minor"/>
    </font>
    <font>
      <b/>
      <sz val="16"/>
      <color theme="3" tint="0.39997558519241921"/>
      <name val="Calibri (Cuerpo)"/>
    </font>
    <font>
      <b/>
      <sz val="18"/>
      <color theme="1"/>
      <name val="Calibri"/>
      <family val="2"/>
      <scheme val="minor"/>
    </font>
    <font>
      <sz val="11"/>
      <color rgb="FFFF0000"/>
      <name val="Calibri"/>
      <family val="2"/>
      <scheme val="minor"/>
    </font>
    <font>
      <b/>
      <sz val="9"/>
      <color theme="1"/>
      <name val="Calibri"/>
      <family val="2"/>
      <scheme val="minor"/>
    </font>
    <font>
      <sz val="11"/>
      <color rgb="FF000000"/>
      <name val="Calibri"/>
      <family val="2"/>
      <scheme val="minor"/>
    </font>
    <font>
      <b/>
      <sz val="10"/>
      <color rgb="FF000000"/>
      <name val="Calibri"/>
      <family val="2"/>
      <scheme val="minor"/>
    </font>
    <font>
      <b/>
      <sz val="11"/>
      <color rgb="FF000000"/>
      <name val="Calibri"/>
      <family val="2"/>
      <scheme val="minor"/>
    </font>
    <font>
      <b/>
      <sz val="22"/>
      <color theme="1"/>
      <name val="Calibri"/>
      <family val="2"/>
      <scheme val="minor"/>
    </font>
    <font>
      <b/>
      <sz val="10"/>
      <color theme="1"/>
      <name val="Calibri"/>
      <family val="2"/>
      <scheme val="minor"/>
    </font>
    <font>
      <b/>
      <sz val="11"/>
      <color theme="1"/>
      <name val="Arial Nova"/>
      <family val="2"/>
    </font>
    <font>
      <sz val="8"/>
      <name val="Calibri"/>
      <family val="2"/>
      <scheme val="minor"/>
    </font>
    <font>
      <sz val="9"/>
      <color theme="1"/>
      <name val="Calibri"/>
      <family val="2"/>
      <scheme val="minor"/>
    </font>
    <font>
      <sz val="10"/>
      <color theme="1"/>
      <name val="Calibri"/>
      <family val="2"/>
      <scheme val="minor"/>
    </font>
    <font>
      <b/>
      <sz val="14"/>
      <color rgb="FF000000"/>
      <name val="Calibri"/>
      <family val="2"/>
      <scheme val="minor"/>
    </font>
    <font>
      <b/>
      <sz val="18"/>
      <color rgb="FF000000"/>
      <name val="Calibri"/>
      <family val="2"/>
      <scheme val="minor"/>
    </font>
    <font>
      <b/>
      <sz val="10"/>
      <name val="Calibri"/>
      <family val="2"/>
      <scheme val="minor"/>
    </font>
    <font>
      <b/>
      <sz val="14"/>
      <color indexed="8"/>
      <name val="Calibri"/>
      <family val="2"/>
    </font>
    <font>
      <b/>
      <sz val="20"/>
      <color theme="1"/>
      <name val="Arial"/>
      <family val="2"/>
    </font>
    <font>
      <b/>
      <sz val="16"/>
      <color rgb="FF0070C0"/>
      <name val="Arial Black"/>
      <family val="2"/>
    </font>
    <font>
      <b/>
      <sz val="9"/>
      <name val="Calibri"/>
      <family val="2"/>
      <scheme val="minor"/>
    </font>
    <font>
      <b/>
      <sz val="16"/>
      <name val="Calibri"/>
      <family val="2"/>
      <scheme val="minor"/>
    </font>
    <font>
      <b/>
      <sz val="12"/>
      <name val="Calibri"/>
      <family val="2"/>
      <scheme val="minor"/>
    </font>
    <font>
      <b/>
      <sz val="11"/>
      <name val="Calibri"/>
      <family val="2"/>
      <scheme val="minor"/>
    </font>
    <font>
      <b/>
      <sz val="10"/>
      <name val="Calibri"/>
      <family val="2"/>
    </font>
    <font>
      <sz val="10"/>
      <name val="Arial"/>
      <family val="2"/>
    </font>
    <font>
      <sz val="7"/>
      <name val="Tahoma"/>
      <family val="2"/>
    </font>
    <font>
      <b/>
      <sz val="14"/>
      <name val="Tahoma"/>
      <family val="2"/>
    </font>
    <font>
      <sz val="12"/>
      <name val="Calibri"/>
      <family val="2"/>
      <scheme val="minor"/>
    </font>
    <font>
      <b/>
      <sz val="16"/>
      <color theme="1"/>
      <name val="Tahoma"/>
      <family val="2"/>
    </font>
    <font>
      <b/>
      <sz val="18"/>
      <color indexed="8"/>
      <name val="Tahoma"/>
      <family val="2"/>
    </font>
    <font>
      <b/>
      <sz val="16"/>
      <name val="Tahoma"/>
      <family val="2"/>
    </font>
    <font>
      <sz val="16"/>
      <color theme="1"/>
      <name val="Tahoma"/>
      <family val="2"/>
    </font>
    <font>
      <sz val="14"/>
      <name val="Tahoma"/>
      <family val="2"/>
    </font>
    <font>
      <sz val="11"/>
      <name val="Arial"/>
      <family val="2"/>
    </font>
    <font>
      <sz val="14"/>
      <color indexed="8"/>
      <name val="Tahoma"/>
      <family val="2"/>
    </font>
    <font>
      <sz val="14"/>
      <color theme="1"/>
      <name val="Tahoma"/>
      <family val="2"/>
    </font>
    <font>
      <b/>
      <sz val="14"/>
      <color theme="1"/>
      <name val="Tahoma"/>
      <family val="2"/>
    </font>
    <font>
      <sz val="14"/>
      <color rgb="FFFF0000"/>
      <name val="Tahoma"/>
      <family val="2"/>
    </font>
    <font>
      <sz val="14"/>
      <color indexed="10"/>
      <name val="Tahoma"/>
      <family val="2"/>
    </font>
    <font>
      <sz val="10"/>
      <name val="Tahoma"/>
      <family val="2"/>
    </font>
    <font>
      <b/>
      <sz val="18"/>
      <name val="Arial"/>
      <family val="2"/>
    </font>
    <font>
      <b/>
      <sz val="18"/>
      <name val="Tahoma"/>
      <family val="2"/>
    </font>
    <font>
      <sz val="16"/>
      <name val="Tahoma"/>
      <family val="2"/>
    </font>
    <font>
      <sz val="11"/>
      <name val="Tahoma"/>
      <family val="2"/>
    </font>
    <font>
      <sz val="9"/>
      <name val="Tahoma"/>
      <family val="2"/>
    </font>
    <font>
      <sz val="11"/>
      <name val="Amasis MT Pro Black"/>
      <family val="1"/>
    </font>
    <font>
      <sz val="10"/>
      <name val="Calibri"/>
      <family val="2"/>
      <scheme val="minor"/>
    </font>
  </fonts>
  <fills count="23">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39997558519241921"/>
        <bgColor indexed="64"/>
      </patternFill>
    </fill>
    <fill>
      <patternFill patternType="solid">
        <fgColor rgb="FFDA9694"/>
        <bgColor rgb="FF000000"/>
      </patternFill>
    </fill>
    <fill>
      <patternFill patternType="solid">
        <fgColor rgb="FFE6B8B7"/>
        <bgColor rgb="FF000000"/>
      </patternFill>
    </fill>
    <fill>
      <patternFill patternType="solid">
        <fgColor rgb="FFFFFFFF"/>
        <bgColor rgb="FF000000"/>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theme="9"/>
        <bgColor indexed="64"/>
      </patternFill>
    </fill>
    <fill>
      <patternFill patternType="solid">
        <fgColor theme="0" tint="-0.34998626667073579"/>
        <bgColor indexed="64"/>
      </patternFill>
    </fill>
  </fills>
  <borders count="3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bottom style="thin">
        <color auto="1"/>
      </bottom>
      <diagonal/>
    </border>
    <border>
      <left/>
      <right style="medium">
        <color auto="1"/>
      </right>
      <top style="medium">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style="medium">
        <color auto="1"/>
      </left>
      <right style="medium">
        <color auto="1"/>
      </right>
      <top/>
      <bottom style="thin">
        <color auto="1"/>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indexed="64"/>
      </right>
      <top style="thin">
        <color auto="1"/>
      </top>
      <bottom/>
      <diagonal/>
    </border>
  </borders>
  <cellStyleXfs count="4">
    <xf numFmtId="0" fontId="0" fillId="0" borderId="0"/>
    <xf numFmtId="0" fontId="10" fillId="0" borderId="0"/>
    <xf numFmtId="9" fontId="15" fillId="0" borderId="0" applyFont="0" applyFill="0" applyBorder="0" applyAlignment="0" applyProtection="0"/>
    <xf numFmtId="0" fontId="40" fillId="0" borderId="0"/>
  </cellStyleXfs>
  <cellXfs count="554">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3" xfId="0" applyBorder="1"/>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8" borderId="0" xfId="0" applyFill="1"/>
    <xf numFmtId="0" fontId="4" fillId="8" borderId="0" xfId="0" applyFont="1" applyFill="1"/>
    <xf numFmtId="0" fontId="20" fillId="0" borderId="0" xfId="0" applyFont="1" applyProtection="1">
      <protection locked="0"/>
    </xf>
    <xf numFmtId="0" fontId="0" fillId="0" borderId="0" xfId="0" applyProtection="1">
      <protection locked="0"/>
    </xf>
    <xf numFmtId="0" fontId="14" fillId="0" borderId="0" xfId="0" applyFont="1" applyAlignment="1" applyProtection="1">
      <alignment vertical="center" wrapText="1"/>
      <protection locked="0"/>
    </xf>
    <xf numFmtId="0" fontId="14" fillId="0" borderId="0" xfId="0" applyFon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pplyProtection="1">
      <alignment horizontal="center"/>
      <protection locked="0"/>
    </xf>
    <xf numFmtId="0" fontId="29" fillId="10" borderId="20" xfId="0" applyFont="1" applyFill="1" applyBorder="1" applyAlignment="1" applyProtection="1">
      <alignment horizontal="center"/>
      <protection hidden="1"/>
    </xf>
    <xf numFmtId="0" fontId="20" fillId="0" borderId="0" xfId="0" applyFont="1" applyProtection="1">
      <protection hidden="1"/>
    </xf>
    <xf numFmtId="0" fontId="0" fillId="0" borderId="8" xfId="0" applyBorder="1" applyAlignment="1" applyProtection="1">
      <alignment horizontal="center" vertical="center"/>
      <protection locked="0"/>
    </xf>
    <xf numFmtId="0" fontId="0" fillId="0" borderId="0" xfId="0" applyProtection="1">
      <protection hidden="1"/>
    </xf>
    <xf numFmtId="0" fontId="2" fillId="0" borderId="0" xfId="0" applyFont="1" applyAlignment="1" applyProtection="1">
      <alignment horizontal="center" vertical="center" wrapText="1"/>
      <protection hidden="1"/>
    </xf>
    <xf numFmtId="0" fontId="9" fillId="0" borderId="0" xfId="0" applyFont="1" applyProtection="1">
      <protection hidden="1"/>
    </xf>
    <xf numFmtId="0" fontId="5" fillId="0" borderId="0" xfId="0" applyFont="1" applyAlignment="1" applyProtection="1">
      <alignment horizontal="right" vertical="center" wrapText="1"/>
      <protection hidden="1"/>
    </xf>
    <xf numFmtId="0" fontId="0" fillId="0" borderId="0" xfId="0" applyAlignment="1">
      <alignment vertical="center"/>
    </xf>
    <xf numFmtId="0" fontId="7"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0" fontId="23" fillId="0" borderId="0" xfId="0" applyFont="1" applyAlignment="1" applyProtection="1">
      <alignment horizontal="left" vertical="center" wrapText="1"/>
      <protection hidden="1"/>
    </xf>
    <xf numFmtId="0" fontId="0" fillId="0" borderId="0" xfId="0" applyAlignment="1" applyProtection="1">
      <alignment horizontal="center" vertical="center"/>
      <protection hidden="1"/>
    </xf>
    <xf numFmtId="0" fontId="12" fillId="0" borderId="0" xfId="0" applyFont="1" applyProtection="1">
      <protection hidden="1"/>
    </xf>
    <xf numFmtId="0" fontId="24" fillId="0" borderId="0" xfId="0" applyFont="1" applyAlignment="1" applyProtection="1">
      <alignment horizontal="left" vertical="center"/>
      <protection hidden="1"/>
    </xf>
    <xf numFmtId="0" fontId="24" fillId="0" borderId="0" xfId="0" applyFont="1" applyAlignment="1" applyProtection="1">
      <alignment horizontal="center" vertical="center"/>
      <protection hidden="1"/>
    </xf>
    <xf numFmtId="0" fontId="24" fillId="13" borderId="0" xfId="0" applyFont="1" applyFill="1" applyAlignment="1" applyProtection="1">
      <alignment horizontal="center" vertical="center"/>
      <protection hidden="1"/>
    </xf>
    <xf numFmtId="0" fontId="24" fillId="0" borderId="3" xfId="0" applyFont="1" applyBorder="1" applyAlignment="1" applyProtection="1">
      <alignment horizontal="center" vertical="center"/>
      <protection hidden="1"/>
    </xf>
    <xf numFmtId="0" fontId="31" fillId="8" borderId="0" xfId="0" applyFont="1" applyFill="1" applyAlignment="1" applyProtection="1">
      <alignment horizontal="left" vertical="center"/>
      <protection hidden="1"/>
    </xf>
    <xf numFmtId="49" fontId="0" fillId="0" borderId="0" xfId="0" applyNumberFormat="1" applyAlignment="1" applyProtection="1">
      <alignment horizontal="left"/>
      <protection hidden="1"/>
    </xf>
    <xf numFmtId="0" fontId="0" fillId="0" borderId="0" xfId="0" applyAlignment="1" applyProtection="1">
      <alignment horizontal="center"/>
      <protection hidden="1"/>
    </xf>
    <xf numFmtId="0" fontId="0" fillId="13" borderId="0" xfId="0" applyFill="1" applyAlignment="1" applyProtection="1">
      <alignment horizontal="center"/>
      <protection hidden="1"/>
    </xf>
    <xf numFmtId="0" fontId="0" fillId="0" borderId="3" xfId="0" applyBorder="1" applyAlignment="1" applyProtection="1">
      <alignment horizontal="center"/>
      <protection hidden="1"/>
    </xf>
    <xf numFmtId="0" fontId="0" fillId="9" borderId="8" xfId="0" applyFill="1" applyBorder="1" applyAlignment="1" applyProtection="1">
      <alignment horizontal="center" vertical="center"/>
      <protection hidden="1"/>
    </xf>
    <xf numFmtId="0" fontId="0" fillId="9" borderId="12" xfId="0" applyFill="1" applyBorder="1" applyAlignment="1" applyProtection="1">
      <alignment horizontal="left" vertical="center"/>
      <protection hidden="1"/>
    </xf>
    <xf numFmtId="0" fontId="0" fillId="9" borderId="8" xfId="0" applyFill="1" applyBorder="1" applyAlignment="1" applyProtection="1">
      <alignment horizontal="left" vertical="center"/>
      <protection hidden="1"/>
    </xf>
    <xf numFmtId="0" fontId="0" fillId="7" borderId="8" xfId="0" applyFill="1" applyBorder="1" applyAlignment="1" applyProtection="1">
      <alignment horizontal="center" vertical="center"/>
      <protection hidden="1"/>
    </xf>
    <xf numFmtId="0" fontId="0" fillId="9" borderId="11" xfId="0" applyFill="1" applyBorder="1" applyAlignment="1" applyProtection="1">
      <alignment horizontal="center" vertical="center"/>
      <protection hidden="1"/>
    </xf>
    <xf numFmtId="0" fontId="13" fillId="8" borderId="8" xfId="0" applyFont="1" applyFill="1" applyBorder="1" applyAlignment="1" applyProtection="1">
      <alignment horizontal="left"/>
      <protection hidden="1"/>
    </xf>
    <xf numFmtId="0" fontId="13" fillId="8" borderId="11" xfId="0" applyFont="1" applyFill="1" applyBorder="1" applyAlignment="1" applyProtection="1">
      <alignment horizontal="left"/>
      <protection hidden="1"/>
    </xf>
    <xf numFmtId="2" fontId="26" fillId="8" borderId="11" xfId="0" applyNumberFormat="1" applyFont="1" applyFill="1" applyBorder="1" applyAlignment="1" applyProtection="1">
      <alignment horizontal="left"/>
      <protection hidden="1"/>
    </xf>
    <xf numFmtId="0" fontId="0" fillId="0" borderId="0" xfId="0" applyAlignment="1" applyProtection="1">
      <alignment horizontal="left"/>
      <protection hidden="1"/>
    </xf>
    <xf numFmtId="164" fontId="0" fillId="14" borderId="8" xfId="0" applyNumberFormat="1" applyFill="1" applyBorder="1" applyAlignment="1" applyProtection="1">
      <alignment horizontal="center" vertical="center"/>
      <protection hidden="1"/>
    </xf>
    <xf numFmtId="0" fontId="0" fillId="14" borderId="12" xfId="0" applyFill="1" applyBorder="1" applyAlignment="1" applyProtection="1">
      <alignment horizontal="left" vertical="center"/>
      <protection hidden="1"/>
    </xf>
    <xf numFmtId="0" fontId="0" fillId="14" borderId="8" xfId="0" applyFill="1" applyBorder="1" applyAlignment="1" applyProtection="1">
      <alignment horizontal="left" vertical="center"/>
      <protection hidden="1"/>
    </xf>
    <xf numFmtId="165" fontId="4" fillId="14" borderId="3" xfId="0" applyNumberFormat="1" applyFont="1" applyFill="1" applyBorder="1" applyAlignment="1" applyProtection="1">
      <alignment horizontal="center" vertical="center"/>
      <protection hidden="1"/>
    </xf>
    <xf numFmtId="165" fontId="0" fillId="5" borderId="3" xfId="0" applyNumberFormat="1" applyFill="1" applyBorder="1" applyAlignment="1" applyProtection="1">
      <alignment horizontal="center" vertical="center"/>
      <protection hidden="1"/>
    </xf>
    <xf numFmtId="164" fontId="25" fillId="5" borderId="3" xfId="0" applyNumberFormat="1" applyFont="1" applyFill="1" applyBorder="1" applyAlignment="1" applyProtection="1">
      <alignment horizontal="center" vertical="center"/>
      <protection hidden="1"/>
    </xf>
    <xf numFmtId="165" fontId="0" fillId="14" borderId="3" xfId="0" applyNumberFormat="1" applyFill="1" applyBorder="1" applyAlignment="1" applyProtection="1">
      <alignment horizontal="center" vertical="center"/>
      <protection hidden="1"/>
    </xf>
    <xf numFmtId="164" fontId="0" fillId="14" borderId="3" xfId="0" applyNumberFormat="1" applyFill="1" applyBorder="1" applyAlignment="1" applyProtection="1">
      <alignment horizontal="center" vertical="center"/>
      <protection hidden="1"/>
    </xf>
    <xf numFmtId="164" fontId="0" fillId="5" borderId="5" xfId="0" applyNumberFormat="1" applyFill="1" applyBorder="1" applyAlignment="1" applyProtection="1">
      <alignment horizontal="center" vertical="center"/>
      <protection hidden="1"/>
    </xf>
    <xf numFmtId="0" fontId="13" fillId="8" borderId="3" xfId="0" applyFont="1" applyFill="1" applyBorder="1" applyAlignment="1" applyProtection="1">
      <alignment horizontal="left"/>
      <protection hidden="1"/>
    </xf>
    <xf numFmtId="0" fontId="0" fillId="5" borderId="2" xfId="0" applyFill="1" applyBorder="1" applyAlignment="1" applyProtection="1">
      <alignment horizontal="left" vertical="center"/>
      <protection hidden="1"/>
    </xf>
    <xf numFmtId="0" fontId="0" fillId="5" borderId="3" xfId="0" applyFill="1" applyBorder="1" applyAlignment="1" applyProtection="1">
      <alignment horizontal="left" vertical="center"/>
      <protection hidden="1"/>
    </xf>
    <xf numFmtId="0" fontId="0" fillId="0" borderId="2" xfId="0" applyBorder="1" applyAlignment="1" applyProtection="1">
      <alignment horizontal="left" vertical="center"/>
      <protection hidden="1"/>
    </xf>
    <xf numFmtId="0" fontId="0" fillId="0" borderId="3" xfId="0" applyBorder="1" applyAlignment="1" applyProtection="1">
      <alignment horizontal="left" vertical="center"/>
      <protection hidden="1"/>
    </xf>
    <xf numFmtId="165" fontId="0" fillId="0" borderId="3" xfId="0" applyNumberFormat="1" applyBorder="1" applyAlignment="1" applyProtection="1">
      <alignment horizontal="center" vertical="center"/>
      <protection hidden="1"/>
    </xf>
    <xf numFmtId="164" fontId="0" fillId="0" borderId="3" xfId="0" applyNumberFormat="1" applyBorder="1" applyAlignment="1" applyProtection="1">
      <alignment horizontal="center" vertical="center"/>
      <protection hidden="1"/>
    </xf>
    <xf numFmtId="0" fontId="0" fillId="7" borderId="3" xfId="0" applyFill="1" applyBorder="1" applyAlignment="1" applyProtection="1">
      <alignment horizontal="center" vertical="center"/>
      <protection hidden="1"/>
    </xf>
    <xf numFmtId="0" fontId="13" fillId="8" borderId="5" xfId="0" applyFont="1" applyFill="1" applyBorder="1" applyAlignment="1" applyProtection="1">
      <alignment horizontal="left"/>
      <protection hidden="1"/>
    </xf>
    <xf numFmtId="2" fontId="26" fillId="8" borderId="5" xfId="0" applyNumberFormat="1" applyFont="1" applyFill="1" applyBorder="1" applyAlignment="1" applyProtection="1">
      <alignment horizontal="left"/>
      <protection hidden="1"/>
    </xf>
    <xf numFmtId="49" fontId="0" fillId="15" borderId="0" xfId="0" applyNumberFormat="1" applyFill="1" applyAlignment="1" applyProtection="1">
      <alignment horizontal="left"/>
      <protection hidden="1"/>
    </xf>
    <xf numFmtId="0" fontId="0" fillId="15" borderId="0" xfId="0" applyFill="1" applyAlignment="1" applyProtection="1">
      <alignment horizontal="center"/>
      <protection hidden="1"/>
    </xf>
    <xf numFmtId="0" fontId="0" fillId="15" borderId="3" xfId="0" applyFill="1" applyBorder="1" applyAlignment="1" applyProtection="1">
      <alignment horizontal="center"/>
      <protection hidden="1"/>
    </xf>
    <xf numFmtId="164" fontId="0" fillId="14" borderId="7" xfId="0" applyNumberFormat="1" applyFill="1" applyBorder="1" applyAlignment="1" applyProtection="1">
      <alignment horizontal="center" vertical="center"/>
      <protection hidden="1"/>
    </xf>
    <xf numFmtId="0" fontId="0" fillId="0" borderId="10" xfId="0" applyBorder="1" applyAlignment="1" applyProtection="1">
      <alignment horizontal="left" vertical="center"/>
      <protection hidden="1"/>
    </xf>
    <xf numFmtId="0" fontId="0" fillId="0" borderId="7" xfId="0" applyBorder="1" applyAlignment="1" applyProtection="1">
      <alignment horizontal="left" vertical="center"/>
      <protection hidden="1"/>
    </xf>
    <xf numFmtId="0" fontId="0" fillId="7" borderId="7" xfId="0" applyFill="1" applyBorder="1" applyAlignment="1" applyProtection="1">
      <alignment horizontal="center" vertical="center"/>
      <protection hidden="1"/>
    </xf>
    <xf numFmtId="165" fontId="0" fillId="0" borderId="7" xfId="0" applyNumberFormat="1" applyBorder="1" applyAlignment="1" applyProtection="1">
      <alignment horizontal="center" vertical="center"/>
      <protection hidden="1"/>
    </xf>
    <xf numFmtId="165" fontId="0" fillId="5" borderId="7" xfId="0" applyNumberFormat="1" applyFill="1" applyBorder="1" applyAlignment="1" applyProtection="1">
      <alignment horizontal="center" vertical="center"/>
      <protection hidden="1"/>
    </xf>
    <xf numFmtId="164" fontId="25" fillId="5" borderId="7" xfId="0" applyNumberFormat="1" applyFont="1" applyFill="1" applyBorder="1" applyAlignment="1" applyProtection="1">
      <alignment horizontal="center" vertical="center"/>
      <protection hidden="1"/>
    </xf>
    <xf numFmtId="164" fontId="0" fillId="0" borderId="7" xfId="0" applyNumberFormat="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0" fontId="0" fillId="8" borderId="0" xfId="0" applyFill="1" applyAlignment="1" applyProtection="1">
      <alignment horizontal="left"/>
      <protection hidden="1"/>
    </xf>
    <xf numFmtId="0" fontId="0" fillId="0" borderId="3" xfId="0" applyBorder="1" applyAlignment="1" applyProtection="1">
      <alignment horizontal="center" vertical="center" wrapText="1"/>
      <protection locked="0"/>
    </xf>
    <xf numFmtId="0" fontId="4" fillId="8" borderId="0" xfId="0" applyFont="1" applyFill="1" applyAlignment="1">
      <alignment horizontal="left" vertical="center"/>
    </xf>
    <xf numFmtId="0" fontId="0" fillId="8" borderId="0" xfId="0" applyFill="1" applyAlignment="1">
      <alignment horizontal="left" vertical="center"/>
    </xf>
    <xf numFmtId="0" fontId="34" fillId="8" borderId="0" xfId="0" applyFont="1" applyFill="1"/>
    <xf numFmtId="0" fontId="4" fillId="17" borderId="0" xfId="0" applyFont="1" applyFill="1" applyAlignment="1">
      <alignment horizontal="left" vertical="center"/>
    </xf>
    <xf numFmtId="0" fontId="4" fillId="17" borderId="27" xfId="0" applyFont="1" applyFill="1" applyBorder="1" applyAlignment="1">
      <alignment horizontal="left" vertical="center"/>
    </xf>
    <xf numFmtId="0" fontId="0" fillId="3" borderId="25" xfId="0" applyFill="1" applyBorder="1" applyAlignment="1">
      <alignment horizontal="left" vertical="center"/>
    </xf>
    <xf numFmtId="0" fontId="0" fillId="3" borderId="26" xfId="0" applyFill="1" applyBorder="1" applyAlignment="1">
      <alignment horizontal="left" vertical="center"/>
    </xf>
    <xf numFmtId="0" fontId="0" fillId="3" borderId="23" xfId="0" applyFill="1" applyBorder="1" applyAlignment="1">
      <alignment horizontal="left" vertical="center"/>
    </xf>
    <xf numFmtId="0" fontId="1" fillId="0" borderId="0" xfId="0" applyFont="1" applyAlignment="1" applyProtection="1">
      <alignment horizontal="center" vertical="center" wrapText="1"/>
      <protection locked="0"/>
    </xf>
    <xf numFmtId="0" fontId="7" fillId="0" borderId="8" xfId="0" applyFont="1" applyBorder="1" applyAlignment="1" applyProtection="1">
      <alignment horizontal="center" vertical="center"/>
      <protection locked="0"/>
    </xf>
    <xf numFmtId="0" fontId="4" fillId="4" borderId="3" xfId="0" applyFont="1" applyFill="1" applyBorder="1" applyAlignment="1" applyProtection="1">
      <alignment horizontal="center" vertical="center"/>
      <protection hidden="1"/>
    </xf>
    <xf numFmtId="0" fontId="0" fillId="0" borderId="0" xfId="0" applyAlignment="1" applyProtection="1">
      <alignment horizontal="left" vertical="center"/>
      <protection locked="0"/>
    </xf>
    <xf numFmtId="1" fontId="4" fillId="0" borderId="3" xfId="0" applyNumberFormat="1" applyFont="1" applyBorder="1" applyAlignment="1" applyProtection="1">
      <alignment horizontal="center" vertical="center"/>
      <protection locked="0"/>
    </xf>
    <xf numFmtId="1" fontId="4" fillId="4" borderId="3" xfId="0" applyNumberFormat="1" applyFont="1" applyFill="1" applyBorder="1" applyAlignment="1" applyProtection="1">
      <alignment horizontal="center" vertical="center"/>
      <protection hidden="1"/>
    </xf>
    <xf numFmtId="0" fontId="3"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protection locked="0"/>
    </xf>
    <xf numFmtId="0" fontId="0" fillId="0" borderId="3" xfId="0" applyBorder="1" applyProtection="1">
      <protection locked="0"/>
    </xf>
    <xf numFmtId="0" fontId="27" fillId="0" borderId="3" xfId="0" applyFont="1" applyBorder="1" applyAlignment="1" applyProtection="1">
      <alignment horizontal="center" vertical="center"/>
      <protection locked="0"/>
    </xf>
    <xf numFmtId="0" fontId="0" fillId="0" borderId="0" xfId="0" applyAlignment="1" applyProtection="1">
      <alignment vertical="center"/>
      <protection locked="0"/>
    </xf>
    <xf numFmtId="0" fontId="27" fillId="8" borderId="3"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27" fillId="4" borderId="3" xfId="0" applyFont="1" applyFill="1" applyBorder="1" applyProtection="1">
      <protection hidden="1"/>
    </xf>
    <xf numFmtId="0" fontId="17" fillId="4" borderId="3" xfId="0" applyFont="1" applyFill="1" applyBorder="1" applyAlignment="1" applyProtection="1">
      <alignment horizontal="center" vertical="center"/>
      <protection hidden="1"/>
    </xf>
    <xf numFmtId="0" fontId="0" fillId="0" borderId="8" xfId="0" applyBorder="1" applyAlignment="1" applyProtection="1">
      <alignment horizontal="center" vertical="center" wrapText="1"/>
      <protection locked="0"/>
    </xf>
    <xf numFmtId="0" fontId="0" fillId="0" borderId="8" xfId="0" applyBorder="1" applyAlignment="1" applyProtection="1">
      <alignment horizontal="center" wrapText="1"/>
      <protection locked="0"/>
    </xf>
    <xf numFmtId="0" fontId="0" fillId="0" borderId="2" xfId="0"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hidden="1"/>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27" fillId="0" borderId="3" xfId="0" applyFont="1" applyBorder="1" applyAlignment="1" applyProtection="1">
      <alignment horizontal="center" vertical="center" wrapText="1"/>
      <protection locked="0"/>
    </xf>
    <xf numFmtId="0" fontId="27" fillId="8" borderId="3" xfId="0" applyFont="1" applyFill="1" applyBorder="1" applyAlignment="1" applyProtection="1">
      <alignment horizontal="center" vertical="center" wrapText="1"/>
      <protection locked="0"/>
    </xf>
    <xf numFmtId="0" fontId="0" fillId="0" borderId="3" xfId="0" applyBorder="1" applyAlignment="1">
      <alignment horizontal="left" vertical="center" wrapText="1"/>
    </xf>
    <xf numFmtId="0" fontId="0" fillId="0" borderId="3" xfId="0" applyBorder="1" applyAlignment="1">
      <alignment vertical="center" wrapText="1"/>
    </xf>
    <xf numFmtId="0" fontId="35" fillId="16" borderId="24" xfId="0"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hidden="1"/>
    </xf>
    <xf numFmtId="0" fontId="37" fillId="16" borderId="24" xfId="0" applyFont="1" applyFill="1" applyBorder="1" applyAlignment="1" applyProtection="1">
      <alignment horizontal="center" vertical="center" wrapText="1"/>
      <protection locked="0"/>
    </xf>
    <xf numFmtId="0" fontId="38" fillId="16" borderId="20" xfId="0" applyFont="1" applyFill="1" applyBorder="1" applyAlignment="1" applyProtection="1">
      <alignment horizontal="center" vertical="center"/>
      <protection locked="0"/>
    </xf>
    <xf numFmtId="0" fontId="13" fillId="0" borderId="0" xfId="0" applyFont="1" applyProtection="1">
      <protection hidden="1"/>
    </xf>
    <xf numFmtId="0" fontId="13" fillId="0" borderId="0" xfId="0" applyFont="1" applyProtection="1">
      <protection locked="0"/>
    </xf>
    <xf numFmtId="0" fontId="41" fillId="0" borderId="0" xfId="3" applyFont="1" applyAlignment="1">
      <alignment horizontal="center" vertical="center" wrapText="1"/>
    </xf>
    <xf numFmtId="0" fontId="40" fillId="0" borderId="0" xfId="3"/>
    <xf numFmtId="0" fontId="43" fillId="0" borderId="0" xfId="3" applyFont="1" applyAlignment="1">
      <alignment horizontal="center" vertical="center" wrapText="1"/>
    </xf>
    <xf numFmtId="0" fontId="42" fillId="20" borderId="7" xfId="3" applyFont="1" applyFill="1" applyBorder="1" applyAlignment="1">
      <alignment horizontal="center" vertical="center" wrapText="1"/>
    </xf>
    <xf numFmtId="0" fontId="42" fillId="20" borderId="3" xfId="3" applyFont="1" applyFill="1" applyBorder="1" applyAlignment="1">
      <alignment horizontal="center" vertical="center" wrapText="1"/>
    </xf>
    <xf numFmtId="0" fontId="40" fillId="0" borderId="0" xfId="3" applyAlignment="1">
      <alignment vertical="center"/>
    </xf>
    <xf numFmtId="0" fontId="42" fillId="18" borderId="3" xfId="3" applyFont="1" applyFill="1" applyBorder="1" applyAlignment="1">
      <alignment horizontal="center" vertical="center" wrapText="1"/>
    </xf>
    <xf numFmtId="0" fontId="42" fillId="0" borderId="3" xfId="3" applyFont="1" applyBorder="1" applyAlignment="1" applyProtection="1">
      <alignment horizontal="center" vertical="center" wrapText="1"/>
      <protection locked="0"/>
    </xf>
    <xf numFmtId="0" fontId="42" fillId="8" borderId="3" xfId="3" applyFont="1" applyFill="1" applyBorder="1" applyAlignment="1" applyProtection="1">
      <alignment horizontal="center" vertical="center" wrapText="1"/>
      <protection locked="0"/>
    </xf>
    <xf numFmtId="0" fontId="49" fillId="0" borderId="0" xfId="3" applyFont="1"/>
    <xf numFmtId="0" fontId="42" fillId="0" borderId="3" xfId="3" applyFont="1" applyBorder="1" applyAlignment="1">
      <alignment horizontal="center" vertical="center" wrapText="1"/>
    </xf>
    <xf numFmtId="0" fontId="40" fillId="0" borderId="0" xfId="3" applyAlignment="1">
      <alignment vertical="center" wrapText="1"/>
    </xf>
    <xf numFmtId="0" fontId="40" fillId="0" borderId="0" xfId="3" applyAlignment="1">
      <alignment wrapText="1"/>
    </xf>
    <xf numFmtId="0" fontId="49" fillId="0" borderId="0" xfId="3" applyFont="1" applyAlignment="1">
      <alignment vertical="center" wrapText="1"/>
    </xf>
    <xf numFmtId="0" fontId="49" fillId="0" borderId="0" xfId="3" applyFont="1" applyAlignment="1">
      <alignment vertical="center"/>
    </xf>
    <xf numFmtId="0" fontId="48" fillId="0" borderId="3" xfId="3" applyFont="1" applyBorder="1" applyAlignment="1">
      <alignment horizontal="center" vertical="center" wrapText="1"/>
    </xf>
    <xf numFmtId="0" fontId="55" fillId="0" borderId="15" xfId="3" applyFont="1" applyBorder="1" applyAlignment="1">
      <alignment horizontal="center" vertical="center" wrapText="1"/>
    </xf>
    <xf numFmtId="0" fontId="55" fillId="8" borderId="5" xfId="3" applyFont="1" applyFill="1" applyBorder="1" applyAlignment="1">
      <alignment horizontal="center" vertical="center" wrapText="1"/>
    </xf>
    <xf numFmtId="0" fontId="55" fillId="0" borderId="3" xfId="3" applyFont="1" applyBorder="1" applyAlignment="1">
      <alignment horizontal="center" vertical="center" wrapText="1"/>
    </xf>
    <xf numFmtId="0" fontId="41" fillId="0" borderId="0" xfId="3" applyFont="1" applyAlignment="1">
      <alignment vertical="center" wrapText="1"/>
    </xf>
    <xf numFmtId="0" fontId="58" fillId="0" borderId="14" xfId="3" applyFont="1" applyBorder="1" applyAlignment="1">
      <alignment vertical="center" wrapText="1"/>
    </xf>
    <xf numFmtId="0" fontId="58" fillId="0" borderId="0" xfId="3" applyFont="1" applyAlignment="1">
      <alignment horizontal="center" vertical="center" wrapText="1"/>
    </xf>
    <xf numFmtId="0" fontId="48" fillId="0" borderId="0" xfId="3" applyFont="1" applyAlignment="1">
      <alignment horizontal="center" vertical="center" wrapText="1"/>
    </xf>
    <xf numFmtId="0" fontId="58" fillId="0" borderId="0" xfId="3" applyFont="1" applyAlignment="1">
      <alignment vertical="center" wrapText="1"/>
    </xf>
    <xf numFmtId="0" fontId="58" fillId="0" borderId="14" xfId="3" applyFont="1" applyBorder="1" applyAlignment="1">
      <alignment horizontal="center" vertical="center" wrapText="1"/>
    </xf>
    <xf numFmtId="0" fontId="48" fillId="0" borderId="0" xfId="3" applyFont="1" applyAlignment="1">
      <alignment vertical="center" wrapText="1"/>
    </xf>
    <xf numFmtId="0" fontId="55" fillId="0" borderId="0" xfId="3" applyFont="1" applyAlignment="1">
      <alignment horizontal="center" vertical="center" wrapText="1"/>
    </xf>
    <xf numFmtId="0" fontId="59" fillId="0" borderId="0" xfId="3" applyFont="1" applyAlignment="1">
      <alignment vertical="center" wrapText="1"/>
    </xf>
    <xf numFmtId="0" fontId="59" fillId="0" borderId="0" xfId="3" applyFont="1" applyAlignment="1">
      <alignment horizontal="center" vertical="center" wrapText="1"/>
    </xf>
    <xf numFmtId="0" fontId="60" fillId="0" borderId="0" xfId="3" applyFont="1" applyAlignment="1">
      <alignment horizontal="center" vertical="center" wrapText="1"/>
    </xf>
    <xf numFmtId="0" fontId="39" fillId="18" borderId="29" xfId="0" applyFont="1" applyFill="1" applyBorder="1" applyAlignment="1" applyProtection="1">
      <alignment horizontal="center" vertical="center" wrapText="1"/>
      <protection hidden="1"/>
    </xf>
    <xf numFmtId="0" fontId="0" fillId="8" borderId="3" xfId="0" applyFill="1" applyBorder="1" applyProtection="1">
      <protection hidden="1"/>
    </xf>
    <xf numFmtId="164" fontId="61" fillId="19" borderId="8" xfId="0" applyNumberFormat="1" applyFont="1" applyFill="1" applyBorder="1" applyAlignment="1" applyProtection="1">
      <alignment horizontal="left" wrapText="1"/>
      <protection hidden="1"/>
    </xf>
    <xf numFmtId="0" fontId="0" fillId="0" borderId="5" xfId="0" applyBorder="1" applyAlignment="1" applyProtection="1">
      <alignment horizontal="center" vertical="center" wrapText="1"/>
      <protection locked="0"/>
    </xf>
    <xf numFmtId="1" fontId="17" fillId="4" borderId="3" xfId="0" applyNumberFormat="1" applyFont="1" applyFill="1" applyBorder="1" applyAlignment="1" applyProtection="1">
      <alignment horizontal="center" vertical="center"/>
      <protection hidden="1"/>
    </xf>
    <xf numFmtId="0" fontId="7" fillId="2" borderId="3" xfId="0" applyFont="1" applyFill="1" applyBorder="1" applyAlignment="1" applyProtection="1">
      <alignment horizontal="center" vertical="center"/>
      <protection hidden="1"/>
    </xf>
    <xf numFmtId="0" fontId="24" fillId="4" borderId="3" xfId="0" applyFont="1" applyFill="1" applyBorder="1" applyAlignment="1" applyProtection="1">
      <alignment horizontal="center" vertical="center" textRotation="90" wrapText="1"/>
      <protection hidden="1"/>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32"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 fillId="4" borderId="3" xfId="0" applyFont="1" applyFill="1" applyBorder="1" applyAlignment="1" applyProtection="1">
      <alignment horizontal="left" vertical="center"/>
      <protection hidden="1"/>
    </xf>
    <xf numFmtId="0" fontId="38" fillId="8" borderId="0" xfId="0" applyFont="1" applyFill="1" applyAlignment="1">
      <alignment horizontal="center" vertical="center" wrapText="1"/>
    </xf>
    <xf numFmtId="0" fontId="13" fillId="8" borderId="3" xfId="0" applyFont="1" applyFill="1" applyBorder="1" applyAlignment="1">
      <alignment horizontal="center" vertical="center" wrapText="1"/>
    </xf>
    <xf numFmtId="0" fontId="4" fillId="8" borderId="13" xfId="0" applyFont="1" applyFill="1" applyBorder="1" applyAlignment="1">
      <alignment horizontal="right"/>
    </xf>
    <xf numFmtId="0" fontId="4" fillId="8" borderId="1" xfId="0" applyFont="1" applyFill="1" applyBorder="1" applyAlignment="1">
      <alignment horizontal="right"/>
    </xf>
    <xf numFmtId="0" fontId="4" fillId="8" borderId="2" xfId="0" applyFont="1" applyFill="1" applyBorder="1" applyAlignment="1">
      <alignment horizontal="right"/>
    </xf>
    <xf numFmtId="0" fontId="13" fillId="8" borderId="5" xfId="0" applyFont="1" applyFill="1" applyBorder="1" applyAlignment="1">
      <alignment horizontal="center" vertical="center" wrapText="1"/>
    </xf>
    <xf numFmtId="0" fontId="0" fillId="3" borderId="2" xfId="0" applyFill="1" applyBorder="1" applyAlignment="1">
      <alignment vertical="center" wrapText="1"/>
    </xf>
    <xf numFmtId="0" fontId="0" fillId="0" borderId="3" xfId="0" applyBorder="1" applyAlignment="1" applyProtection="1">
      <alignment vertical="center" wrapText="1"/>
      <protection hidden="1"/>
    </xf>
    <xf numFmtId="0" fontId="0" fillId="3" borderId="12" xfId="0" applyFill="1" applyBorder="1" applyAlignment="1" applyProtection="1">
      <alignment horizontal="center" vertical="center" wrapText="1"/>
      <protection hidden="1"/>
    </xf>
    <xf numFmtId="0" fontId="0" fillId="0" borderId="12" xfId="0" applyBorder="1" applyAlignment="1" applyProtection="1">
      <alignment horizontal="center" vertical="center"/>
      <protection locked="0"/>
    </xf>
    <xf numFmtId="0" fontId="4" fillId="0" borderId="0" xfId="0" applyFont="1" applyAlignment="1" applyProtection="1">
      <alignment horizontal="center" vertical="center"/>
      <protection hidden="1"/>
    </xf>
    <xf numFmtId="0" fontId="0" fillId="0" borderId="7" xfId="0"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hidden="1"/>
    </xf>
    <xf numFmtId="0" fontId="0" fillId="0" borderId="5" xfId="0" applyBorder="1" applyAlignment="1" applyProtection="1">
      <alignment vertical="center" wrapText="1"/>
      <protection hidden="1"/>
    </xf>
    <xf numFmtId="1" fontId="4" fillId="0" borderId="0" xfId="0" applyNumberFormat="1" applyFont="1" applyAlignment="1" applyProtection="1">
      <alignment horizontal="center" vertical="center"/>
      <protection hidden="1"/>
    </xf>
    <xf numFmtId="0" fontId="13" fillId="22" borderId="5" xfId="0" applyFont="1" applyFill="1" applyBorder="1" applyAlignment="1">
      <alignment horizontal="center" vertical="center" wrapText="1"/>
    </xf>
    <xf numFmtId="0" fontId="13" fillId="22" borderId="3" xfId="0" applyFont="1" applyFill="1" applyBorder="1" applyAlignment="1">
      <alignment horizontal="center" vertical="center" wrapText="1"/>
    </xf>
    <xf numFmtId="1" fontId="17" fillId="6" borderId="3" xfId="0" applyNumberFormat="1" applyFont="1" applyFill="1" applyBorder="1" applyAlignment="1" applyProtection="1">
      <alignment horizontal="center" vertical="center"/>
      <protection hidden="1"/>
    </xf>
    <xf numFmtId="1" fontId="4" fillId="18" borderId="3" xfId="0" applyNumberFormat="1" applyFont="1" applyFill="1" applyBorder="1" applyAlignment="1" applyProtection="1">
      <alignment horizontal="center" vertical="center"/>
      <protection hidden="1"/>
    </xf>
    <xf numFmtId="1" fontId="13" fillId="18" borderId="8" xfId="0" applyNumberFormat="1" applyFont="1" applyFill="1" applyBorder="1" applyAlignment="1" applyProtection="1">
      <alignment horizontal="center" wrapText="1"/>
      <protection hidden="1"/>
    </xf>
    <xf numFmtId="1" fontId="13" fillId="18" borderId="3" xfId="0" applyNumberFormat="1" applyFont="1" applyFill="1" applyBorder="1" applyAlignment="1">
      <alignment horizontal="center"/>
    </xf>
    <xf numFmtId="1" fontId="13" fillId="8" borderId="3" xfId="0" applyNumberFormat="1" applyFont="1" applyFill="1" applyBorder="1" applyAlignment="1">
      <alignment horizontal="center"/>
    </xf>
    <xf numFmtId="1" fontId="13" fillId="8" borderId="3" xfId="0" applyNumberFormat="1" applyFont="1" applyFill="1" applyBorder="1" applyAlignment="1">
      <alignment horizontal="center" vertical="center"/>
    </xf>
    <xf numFmtId="1" fontId="13" fillId="8" borderId="8" xfId="0" applyNumberFormat="1" applyFont="1" applyFill="1" applyBorder="1" applyAlignment="1">
      <alignment horizontal="center" vertical="center"/>
    </xf>
    <xf numFmtId="1" fontId="13" fillId="0" borderId="3" xfId="0" applyNumberFormat="1" applyFont="1" applyBorder="1" applyAlignment="1">
      <alignment horizontal="center"/>
    </xf>
    <xf numFmtId="0" fontId="11" fillId="2" borderId="7" xfId="0" applyFont="1" applyFill="1" applyBorder="1" applyAlignment="1" applyProtection="1">
      <alignment horizontal="center" vertical="center"/>
      <protection hidden="1"/>
    </xf>
    <xf numFmtId="1" fontId="33" fillId="0" borderId="3" xfId="0" applyNumberFormat="1" applyFont="1" applyBorder="1" applyAlignment="1" applyProtection="1">
      <alignment horizontal="center" vertical="center"/>
      <protection hidden="1"/>
    </xf>
    <xf numFmtId="0" fontId="0" fillId="0" borderId="0" xfId="0" applyAlignment="1" applyProtection="1">
      <alignment horizontal="left" vertical="center"/>
      <protection hidden="1"/>
    </xf>
    <xf numFmtId="0" fontId="0" fillId="8" borderId="3" xfId="0" applyFill="1" applyBorder="1" applyAlignment="1">
      <alignment vertical="center" wrapText="1"/>
    </xf>
    <xf numFmtId="0" fontId="4" fillId="8" borderId="1" xfId="0" applyFont="1" applyFill="1" applyBorder="1" applyAlignment="1">
      <alignment horizontal="center"/>
    </xf>
    <xf numFmtId="0" fontId="0" fillId="3" borderId="18" xfId="0" applyFill="1" applyBorder="1" applyAlignment="1">
      <alignment horizontal="left" vertical="center"/>
    </xf>
    <xf numFmtId="0" fontId="0" fillId="3" borderId="19" xfId="0" applyFill="1" applyBorder="1" applyAlignment="1">
      <alignment horizontal="left" vertical="center"/>
    </xf>
    <xf numFmtId="0" fontId="0" fillId="3" borderId="28" xfId="0" applyFill="1" applyBorder="1" applyAlignment="1">
      <alignment horizontal="left" vertical="center"/>
    </xf>
    <xf numFmtId="0" fontId="38" fillId="16" borderId="20" xfId="0" applyFont="1" applyFill="1" applyBorder="1" applyAlignment="1" applyProtection="1">
      <alignment vertical="center"/>
      <protection locked="0"/>
    </xf>
    <xf numFmtId="0" fontId="38" fillId="16" borderId="24" xfId="0" applyFont="1" applyFill="1" applyBorder="1" applyAlignment="1" applyProtection="1">
      <alignment vertical="center"/>
      <protection locked="0"/>
    </xf>
    <xf numFmtId="0" fontId="6" fillId="2" borderId="3" xfId="0" applyFont="1" applyFill="1" applyBorder="1" applyAlignment="1" applyProtection="1">
      <alignment horizontal="center" vertical="center"/>
      <protection hidden="1"/>
    </xf>
    <xf numFmtId="0" fontId="1" fillId="0" borderId="0" xfId="0" applyFont="1" applyAlignment="1" applyProtection="1">
      <alignment vertical="center" wrapText="1"/>
      <protection locked="0"/>
    </xf>
    <xf numFmtId="0" fontId="6" fillId="2" borderId="3" xfId="0" applyFont="1" applyFill="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locked="0"/>
    </xf>
    <xf numFmtId="0" fontId="39" fillId="18" borderId="30" xfId="0" applyFont="1" applyFill="1" applyBorder="1" applyAlignment="1" applyProtection="1">
      <alignment horizontal="center" vertical="center" wrapText="1"/>
      <protection hidden="1"/>
    </xf>
    <xf numFmtId="0" fontId="1" fillId="18" borderId="24" xfId="0" applyFont="1" applyFill="1" applyBorder="1" applyAlignment="1" applyProtection="1">
      <alignment horizontal="center" vertical="center" wrapText="1"/>
      <protection hidden="1"/>
    </xf>
    <xf numFmtId="164" fontId="5" fillId="0" borderId="0" xfId="0" applyNumberFormat="1" applyFont="1" applyAlignment="1" applyProtection="1">
      <alignment horizontal="center" vertical="center"/>
      <protection hidden="1"/>
    </xf>
    <xf numFmtId="0" fontId="31" fillId="4" borderId="3" xfId="0" applyFont="1" applyFill="1" applyBorder="1" applyAlignment="1" applyProtection="1">
      <alignment horizontal="center" vertical="center" wrapText="1"/>
      <protection locked="0"/>
    </xf>
    <xf numFmtId="0" fontId="13" fillId="0" borderId="3" xfId="0" applyFont="1" applyBorder="1" applyAlignment="1">
      <alignment horizontal="center" vertical="center" wrapText="1"/>
    </xf>
    <xf numFmtId="0" fontId="0" fillId="3" borderId="3" xfId="0" applyFill="1" applyBorder="1" applyAlignment="1">
      <alignment horizontal="left" vertical="center" wrapText="1"/>
    </xf>
    <xf numFmtId="0" fontId="4" fillId="8" borderId="13" xfId="0" applyFont="1" applyFill="1" applyBorder="1" applyAlignment="1">
      <alignment horizontal="center"/>
    </xf>
    <xf numFmtId="164" fontId="4" fillId="0" borderId="0" xfId="0" applyNumberFormat="1" applyFont="1" applyAlignment="1">
      <alignment horizontal="center"/>
    </xf>
    <xf numFmtId="1" fontId="4" fillId="21" borderId="3" xfId="0" applyNumberFormat="1" applyFont="1" applyFill="1" applyBorder="1" applyAlignment="1">
      <alignment horizontal="center"/>
    </xf>
    <xf numFmtId="1" fontId="4" fillId="3" borderId="5" xfId="0" applyNumberFormat="1" applyFont="1" applyFill="1" applyBorder="1" applyAlignment="1">
      <alignment horizontal="center"/>
    </xf>
    <xf numFmtId="1" fontId="4" fillId="3" borderId="3" xfId="0" applyNumberFormat="1" applyFont="1" applyFill="1" applyBorder="1" applyAlignment="1">
      <alignment horizontal="center"/>
    </xf>
    <xf numFmtId="3" fontId="4" fillId="3" borderId="3" xfId="0" applyNumberFormat="1" applyFont="1" applyFill="1" applyBorder="1" applyAlignment="1">
      <alignment horizontal="center"/>
    </xf>
    <xf numFmtId="3" fontId="4" fillId="6" borderId="3" xfId="0" applyNumberFormat="1" applyFont="1" applyFill="1" applyBorder="1" applyAlignment="1">
      <alignment horizontal="center" vertical="center"/>
    </xf>
    <xf numFmtId="3" fontId="0" fillId="0" borderId="3" xfId="0" applyNumberFormat="1" applyBorder="1" applyAlignment="1" applyProtection="1">
      <alignment horizontal="center" vertical="center"/>
      <protection locked="0"/>
    </xf>
    <xf numFmtId="0" fontId="0" fillId="8" borderId="3" xfId="0" applyFill="1" applyBorder="1" applyAlignment="1">
      <alignment horizontal="left" vertical="center" wrapText="1"/>
    </xf>
    <xf numFmtId="0" fontId="2" fillId="4" borderId="3" xfId="0" applyFont="1" applyFill="1" applyBorder="1" applyAlignment="1" applyProtection="1">
      <alignment horizontal="right" vertical="center" wrapText="1"/>
      <protection hidden="1"/>
    </xf>
    <xf numFmtId="0" fontId="17" fillId="4" borderId="0" xfId="0" applyFont="1" applyFill="1" applyAlignment="1" applyProtection="1">
      <alignment horizontal="center" vertical="center"/>
      <protection hidden="1"/>
    </xf>
    <xf numFmtId="0" fontId="0" fillId="0" borderId="3" xfId="0" applyBorder="1" applyAlignment="1" applyProtection="1">
      <alignment horizontal="left" vertical="center"/>
      <protection locked="0"/>
    </xf>
    <xf numFmtId="0" fontId="0" fillId="0" borderId="3" xfId="0" applyBorder="1" applyAlignment="1" applyProtection="1">
      <alignment vertical="center"/>
      <protection locked="0"/>
    </xf>
    <xf numFmtId="1" fontId="4" fillId="3" borderId="9" xfId="0" applyNumberFormat="1" applyFont="1" applyFill="1" applyBorder="1" applyAlignment="1">
      <alignment horizontal="center"/>
    </xf>
    <xf numFmtId="1" fontId="4" fillId="3" borderId="7" xfId="0" applyNumberFormat="1" applyFont="1" applyFill="1" applyBorder="1" applyAlignment="1">
      <alignment horizontal="center"/>
    </xf>
    <xf numFmtId="0" fontId="0" fillId="3" borderId="30" xfId="0" applyFill="1" applyBorder="1" applyAlignment="1">
      <alignment horizontal="left" vertical="center"/>
    </xf>
    <xf numFmtId="0" fontId="0" fillId="3" borderId="36" xfId="0" applyFill="1" applyBorder="1" applyAlignment="1">
      <alignment horizontal="left" vertical="center"/>
    </xf>
    <xf numFmtId="0" fontId="0" fillId="3" borderId="31" xfId="0" applyFill="1" applyBorder="1" applyAlignment="1">
      <alignment horizontal="left" vertical="center"/>
    </xf>
    <xf numFmtId="0" fontId="0" fillId="17" borderId="16" xfId="0" applyFill="1" applyBorder="1" applyAlignment="1">
      <alignment horizontal="left" vertical="center" wrapText="1"/>
    </xf>
    <xf numFmtId="0" fontId="3" fillId="0" borderId="6" xfId="0" applyFont="1"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hidden="1"/>
    </xf>
    <xf numFmtId="0" fontId="3" fillId="0" borderId="7" xfId="0" applyFont="1" applyBorder="1" applyAlignment="1" applyProtection="1">
      <alignment horizontal="center" vertical="center" wrapText="1"/>
      <protection locked="0"/>
    </xf>
    <xf numFmtId="0" fontId="0" fillId="3" borderId="19" xfId="0" applyFill="1" applyBorder="1" applyAlignment="1">
      <alignment vertical="center"/>
    </xf>
    <xf numFmtId="0" fontId="0" fillId="3" borderId="28" xfId="0" applyFill="1" applyBorder="1" applyAlignment="1">
      <alignment vertical="center"/>
    </xf>
    <xf numFmtId="0" fontId="0" fillId="3" borderId="3" xfId="0" applyFill="1" applyBorder="1" applyAlignment="1" applyProtection="1">
      <alignment horizontal="center" vertical="center" wrapText="1"/>
      <protection hidden="1"/>
    </xf>
    <xf numFmtId="0" fontId="0" fillId="8" borderId="2" xfId="0" applyFill="1" applyBorder="1" applyAlignment="1" applyProtection="1">
      <alignment horizontal="center" vertical="center" wrapText="1"/>
      <protection locked="0"/>
    </xf>
    <xf numFmtId="1" fontId="17" fillId="0" borderId="0" xfId="0" applyNumberFormat="1" applyFont="1" applyAlignment="1" applyProtection="1">
      <alignment horizontal="center" vertical="center"/>
      <protection hidden="1"/>
    </xf>
    <xf numFmtId="1" fontId="0" fillId="0" borderId="0" xfId="0" applyNumberFormat="1" applyProtection="1">
      <protection locked="0"/>
    </xf>
    <xf numFmtId="0" fontId="0" fillId="0" borderId="3" xfId="0" applyBorder="1" applyAlignment="1" applyProtection="1">
      <alignment horizontal="center" vertical="center" wrapText="1"/>
      <protection hidden="1"/>
    </xf>
    <xf numFmtId="0" fontId="0" fillId="0" borderId="8" xfId="0" applyBorder="1" applyAlignment="1" applyProtection="1">
      <alignment vertical="center" wrapText="1"/>
      <protection hidden="1"/>
    </xf>
    <xf numFmtId="0" fontId="62" fillId="0" borderId="15" xfId="0" applyFont="1" applyBorder="1" applyAlignment="1" applyProtection="1">
      <alignment horizontal="center" vertical="center" wrapText="1"/>
      <protection hidden="1"/>
    </xf>
    <xf numFmtId="0" fontId="28" fillId="0" borderId="5" xfId="0" applyFont="1" applyBorder="1" applyAlignment="1" applyProtection="1">
      <alignment horizontal="center" vertical="center" wrapText="1"/>
      <protection locked="0"/>
    </xf>
    <xf numFmtId="0" fontId="0" fillId="0" borderId="12" xfId="0" applyBorder="1" applyAlignment="1" applyProtection="1">
      <alignment horizontal="center" vertical="center" wrapText="1"/>
      <protection hidden="1"/>
    </xf>
    <xf numFmtId="0" fontId="0" fillId="3" borderId="16" xfId="0" applyFill="1" applyBorder="1"/>
    <xf numFmtId="0" fontId="0" fillId="3" borderId="0" xfId="0" applyFill="1"/>
    <xf numFmtId="0" fontId="0" fillId="3" borderId="27" xfId="0" applyFill="1" applyBorder="1"/>
    <xf numFmtId="0" fontId="0" fillId="3" borderId="18" xfId="0" applyFill="1" applyBorder="1"/>
    <xf numFmtId="0" fontId="0" fillId="3" borderId="19" xfId="0" applyFill="1" applyBorder="1"/>
    <xf numFmtId="0" fontId="0" fillId="3" borderId="28" xfId="0" applyFill="1" applyBorder="1"/>
    <xf numFmtId="0" fontId="2" fillId="3" borderId="25"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27" xfId="0" applyFont="1" applyFill="1" applyBorder="1" applyAlignment="1">
      <alignment horizontal="left" vertical="center" wrapText="1"/>
    </xf>
    <xf numFmtId="0" fontId="0" fillId="3" borderId="16" xfId="0" applyFill="1" applyBorder="1" applyAlignment="1">
      <alignment horizontal="left" vertical="top" wrapText="1"/>
    </xf>
    <xf numFmtId="0" fontId="0" fillId="3" borderId="0" xfId="0" applyFill="1" applyAlignment="1">
      <alignment horizontal="left" vertical="top" wrapText="1"/>
    </xf>
    <xf numFmtId="0" fontId="0" fillId="3" borderId="27" xfId="0" applyFill="1" applyBorder="1" applyAlignment="1">
      <alignment horizontal="left" vertical="top" wrapText="1"/>
    </xf>
    <xf numFmtId="0" fontId="0" fillId="3" borderId="16" xfId="0" applyFill="1" applyBorder="1" applyAlignment="1">
      <alignment horizontal="left" vertical="center" wrapText="1"/>
    </xf>
    <xf numFmtId="0" fontId="0" fillId="3" borderId="0" xfId="0" applyFill="1" applyAlignment="1">
      <alignment horizontal="left" vertical="center" wrapText="1"/>
    </xf>
    <xf numFmtId="0" fontId="0" fillId="3" borderId="27" xfId="0" applyFill="1" applyBorder="1" applyAlignment="1">
      <alignment horizontal="left" vertical="center" wrapText="1"/>
    </xf>
    <xf numFmtId="0" fontId="0" fillId="3" borderId="16" xfId="0" applyFill="1" applyBorder="1" applyAlignment="1">
      <alignment vertical="center" wrapText="1"/>
    </xf>
    <xf numFmtId="0" fontId="0" fillId="3" borderId="0" xfId="0" applyFill="1" applyAlignment="1">
      <alignment vertical="center" wrapText="1"/>
    </xf>
    <xf numFmtId="0" fontId="0" fillId="3" borderId="27" xfId="0" applyFill="1" applyBorder="1" applyAlignment="1">
      <alignment vertical="center" wrapText="1"/>
    </xf>
    <xf numFmtId="0" fontId="0" fillId="3" borderId="16" xfId="0" applyFill="1" applyBorder="1" applyAlignment="1">
      <alignment horizontal="left" vertical="center"/>
    </xf>
    <xf numFmtId="0" fontId="0" fillId="3" borderId="0" xfId="0" applyFill="1" applyAlignment="1">
      <alignment horizontal="left" vertical="center"/>
    </xf>
    <xf numFmtId="0" fontId="0" fillId="3" borderId="27" xfId="0" applyFill="1" applyBorder="1" applyAlignment="1">
      <alignment horizontal="left" vertical="center"/>
    </xf>
    <xf numFmtId="0" fontId="0" fillId="3" borderId="30" xfId="0" applyFill="1" applyBorder="1" applyAlignment="1">
      <alignment horizontal="left" vertical="center" wrapText="1"/>
    </xf>
    <xf numFmtId="0" fontId="0" fillId="3" borderId="36" xfId="0" applyFill="1" applyBorder="1" applyAlignment="1">
      <alignment horizontal="left" vertical="center" wrapText="1"/>
    </xf>
    <xf numFmtId="0" fontId="0" fillId="3" borderId="31" xfId="0" applyFill="1" applyBorder="1" applyAlignment="1">
      <alignment horizontal="left" vertical="center" wrapText="1"/>
    </xf>
    <xf numFmtId="0" fontId="0" fillId="3" borderId="25" xfId="0" applyFill="1" applyBorder="1" applyAlignment="1">
      <alignment horizontal="left" vertical="center"/>
    </xf>
    <xf numFmtId="0" fontId="0" fillId="3" borderId="26" xfId="0" applyFill="1" applyBorder="1" applyAlignment="1">
      <alignment horizontal="left" vertical="center"/>
    </xf>
    <xf numFmtId="0" fontId="0" fillId="3" borderId="23" xfId="0" applyFill="1" applyBorder="1" applyAlignment="1">
      <alignment horizontal="left" vertical="center"/>
    </xf>
    <xf numFmtId="0" fontId="0" fillId="3" borderId="30" xfId="0" applyFill="1" applyBorder="1" applyAlignment="1">
      <alignment horizontal="left" vertical="center"/>
    </xf>
    <xf numFmtId="0" fontId="0" fillId="3" borderId="36" xfId="0" applyFill="1" applyBorder="1" applyAlignment="1">
      <alignment horizontal="left" vertical="center"/>
    </xf>
    <xf numFmtId="0" fontId="0" fillId="3" borderId="31" xfId="0" applyFill="1" applyBorder="1" applyAlignment="1">
      <alignment horizontal="left" vertical="center"/>
    </xf>
    <xf numFmtId="0" fontId="0" fillId="17" borderId="16" xfId="0" applyFill="1" applyBorder="1" applyAlignment="1">
      <alignment horizontal="left" vertical="center" wrapText="1"/>
    </xf>
    <xf numFmtId="0" fontId="0" fillId="17" borderId="0" xfId="0" applyFill="1" applyAlignment="1">
      <alignment horizontal="left" vertical="center"/>
    </xf>
    <xf numFmtId="0" fontId="0" fillId="17" borderId="27" xfId="0" applyFill="1" applyBorder="1" applyAlignment="1">
      <alignment horizontal="left" vertical="center"/>
    </xf>
    <xf numFmtId="0" fontId="22" fillId="0" borderId="5" xfId="0" applyFont="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hidden="1"/>
    </xf>
    <xf numFmtId="0" fontId="21" fillId="11" borderId="25" xfId="0" applyFont="1" applyFill="1" applyBorder="1" applyAlignment="1" applyProtection="1">
      <alignment horizontal="left" vertical="top" wrapText="1"/>
      <protection hidden="1"/>
    </xf>
    <xf numFmtId="0" fontId="21" fillId="11" borderId="26" xfId="0" applyFont="1" applyFill="1" applyBorder="1" applyAlignment="1" applyProtection="1">
      <alignment horizontal="left" vertical="top" wrapText="1"/>
      <protection hidden="1"/>
    </xf>
    <xf numFmtId="0" fontId="21" fillId="11" borderId="23" xfId="0" applyFont="1" applyFill="1" applyBorder="1" applyAlignment="1" applyProtection="1">
      <alignment horizontal="left" vertical="top" wrapText="1"/>
      <protection hidden="1"/>
    </xf>
    <xf numFmtId="0" fontId="21" fillId="11" borderId="16" xfId="0" applyFont="1" applyFill="1" applyBorder="1" applyAlignment="1" applyProtection="1">
      <alignment horizontal="left" vertical="top" wrapText="1"/>
      <protection hidden="1"/>
    </xf>
    <xf numFmtId="0" fontId="21" fillId="11" borderId="0" xfId="0" applyFont="1" applyFill="1" applyAlignment="1" applyProtection="1">
      <alignment horizontal="left" vertical="top" wrapText="1"/>
      <protection hidden="1"/>
    </xf>
    <xf numFmtId="0" fontId="21" fillId="11" borderId="27" xfId="0" applyFont="1" applyFill="1" applyBorder="1" applyAlignment="1" applyProtection="1">
      <alignment horizontal="left" vertical="top" wrapText="1"/>
      <protection hidden="1"/>
    </xf>
    <xf numFmtId="0" fontId="21" fillId="11" borderId="18" xfId="0" applyFont="1" applyFill="1" applyBorder="1" applyAlignment="1" applyProtection="1">
      <alignment horizontal="left" vertical="top" wrapText="1"/>
      <protection hidden="1"/>
    </xf>
    <xf numFmtId="0" fontId="21" fillId="11" borderId="19" xfId="0" applyFont="1" applyFill="1" applyBorder="1" applyAlignment="1" applyProtection="1">
      <alignment horizontal="left" vertical="top" wrapText="1"/>
      <protection hidden="1"/>
    </xf>
    <xf numFmtId="0" fontId="21" fillId="11" borderId="28" xfId="0" applyFont="1" applyFill="1" applyBorder="1" applyAlignment="1" applyProtection="1">
      <alignment horizontal="left" vertical="top" wrapText="1"/>
      <protection hidden="1"/>
    </xf>
    <xf numFmtId="0" fontId="21" fillId="11" borderId="9" xfId="0" applyFont="1" applyFill="1" applyBorder="1" applyAlignment="1" applyProtection="1">
      <alignment horizontal="left" vertical="center" wrapText="1"/>
      <protection hidden="1"/>
    </xf>
    <xf numFmtId="0" fontId="21" fillId="11" borderId="13" xfId="0" applyFont="1" applyFill="1" applyBorder="1" applyAlignment="1" applyProtection="1">
      <alignment horizontal="left" vertical="center" wrapText="1"/>
      <protection hidden="1"/>
    </xf>
    <xf numFmtId="0" fontId="21" fillId="11" borderId="10" xfId="0" applyFont="1" applyFill="1" applyBorder="1" applyAlignment="1" applyProtection="1">
      <alignment horizontal="left" vertical="center" wrapText="1"/>
      <protection hidden="1"/>
    </xf>
    <xf numFmtId="0" fontId="20" fillId="12" borderId="5" xfId="0" applyFont="1" applyFill="1" applyBorder="1" applyAlignment="1" applyProtection="1">
      <alignment horizontal="center" vertical="center" wrapText="1"/>
      <protection locked="0"/>
    </xf>
    <xf numFmtId="0" fontId="20" fillId="12" borderId="2" xfId="0" applyFont="1" applyFill="1" applyBorder="1" applyAlignment="1" applyProtection="1">
      <alignment horizontal="center" vertical="center" wrapText="1"/>
      <protection locked="0"/>
    </xf>
    <xf numFmtId="0" fontId="20" fillId="12" borderId="7" xfId="0" applyFont="1" applyFill="1" applyBorder="1" applyAlignment="1" applyProtection="1">
      <alignment horizontal="center" vertical="center" wrapText="1"/>
      <protection locked="0"/>
    </xf>
    <xf numFmtId="0" fontId="21" fillId="0" borderId="0" xfId="0" applyFont="1" applyAlignment="1" applyProtection="1">
      <alignment horizontal="center" vertical="center" wrapText="1"/>
      <protection hidden="1"/>
    </xf>
    <xf numFmtId="0" fontId="21" fillId="11" borderId="5" xfId="0" applyFont="1" applyFill="1" applyBorder="1" applyAlignment="1" applyProtection="1">
      <alignment vertical="center" wrapText="1"/>
      <protection hidden="1"/>
    </xf>
    <xf numFmtId="0" fontId="21" fillId="11" borderId="1" xfId="0" applyFont="1" applyFill="1" applyBorder="1" applyAlignment="1" applyProtection="1">
      <alignment vertical="center" wrapText="1"/>
      <protection hidden="1"/>
    </xf>
    <xf numFmtId="0" fontId="21" fillId="11" borderId="2" xfId="0" applyFont="1" applyFill="1" applyBorder="1" applyAlignment="1" applyProtection="1">
      <alignment vertical="center" wrapText="1"/>
      <protection hidden="1"/>
    </xf>
    <xf numFmtId="0" fontId="20" fillId="12" borderId="3" xfId="0" applyFont="1" applyFill="1" applyBorder="1" applyAlignment="1" applyProtection="1">
      <alignment horizontal="center" vertical="center" wrapText="1"/>
      <protection locked="0"/>
    </xf>
    <xf numFmtId="0" fontId="30" fillId="10" borderId="3" xfId="0" applyFont="1" applyFill="1" applyBorder="1" applyAlignment="1" applyProtection="1">
      <alignment horizontal="center" vertical="center" wrapText="1"/>
      <protection hidden="1"/>
    </xf>
    <xf numFmtId="0" fontId="30" fillId="10" borderId="8" xfId="0" applyFont="1" applyFill="1" applyBorder="1" applyAlignment="1" applyProtection="1">
      <alignment horizontal="center" vertical="center" wrapText="1"/>
      <protection hidden="1"/>
    </xf>
    <xf numFmtId="0" fontId="30" fillId="10" borderId="7" xfId="0" applyFont="1" applyFill="1" applyBorder="1" applyAlignment="1" applyProtection="1">
      <alignment horizontal="center" vertical="center" wrapText="1"/>
      <protection hidden="1"/>
    </xf>
    <xf numFmtId="14" fontId="20" fillId="0" borderId="30" xfId="0" applyNumberFormat="1" applyFont="1" applyBorder="1" applyAlignment="1" applyProtection="1">
      <alignment horizontal="center"/>
      <protection locked="0"/>
    </xf>
    <xf numFmtId="14" fontId="20" fillId="0" borderId="31" xfId="0" applyNumberFormat="1" applyFont="1" applyBorder="1" applyAlignment="1" applyProtection="1">
      <alignment horizontal="center"/>
      <protection locked="0"/>
    </xf>
    <xf numFmtId="0" fontId="22" fillId="0" borderId="3" xfId="0" applyFont="1" applyBorder="1" applyAlignment="1" applyProtection="1">
      <alignment horizontal="center" vertical="center" wrapText="1"/>
      <protection hidden="1"/>
    </xf>
    <xf numFmtId="0" fontId="0" fillId="0" borderId="3" xfId="0" applyBorder="1" applyAlignment="1" applyProtection="1">
      <alignment horizontal="center"/>
      <protection locked="0"/>
    </xf>
    <xf numFmtId="0" fontId="1" fillId="0" borderId="0" xfId="0" applyFont="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0" xfId="0" applyAlignment="1" applyProtection="1">
      <alignment horizontal="center"/>
      <protection locked="0"/>
    </xf>
    <xf numFmtId="0" fontId="5" fillId="4" borderId="3" xfId="0" applyFont="1" applyFill="1" applyBorder="1" applyAlignment="1" applyProtection="1">
      <alignment horizontal="center"/>
      <protection hidden="1"/>
    </xf>
    <xf numFmtId="0" fontId="0" fillId="0" borderId="3"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6" fillId="2" borderId="3" xfId="0" applyFont="1" applyFill="1" applyBorder="1" applyAlignment="1" applyProtection="1">
      <alignment horizontal="center" vertical="center"/>
      <protection hidden="1"/>
    </xf>
    <xf numFmtId="0" fontId="0" fillId="0" borderId="11" xfId="0" applyBorder="1" applyAlignment="1" applyProtection="1">
      <alignment horizontal="left" vertical="center" wrapText="1"/>
      <protection hidden="1"/>
    </xf>
    <xf numFmtId="0" fontId="0" fillId="0" borderId="14" xfId="0"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24" fillId="4" borderId="17" xfId="0" applyFont="1" applyFill="1" applyBorder="1" applyAlignment="1" applyProtection="1">
      <alignment horizontal="center" vertical="center" textRotation="90" wrapText="1"/>
      <protection hidden="1"/>
    </xf>
    <xf numFmtId="0" fontId="24" fillId="4" borderId="22" xfId="0" applyFont="1" applyFill="1" applyBorder="1" applyAlignment="1" applyProtection="1">
      <alignment horizontal="center" vertical="center" textRotation="90" wrapText="1"/>
      <protection hidden="1"/>
    </xf>
    <xf numFmtId="0" fontId="0" fillId="0" borderId="5" xfId="0"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5" xfId="0"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2" xfId="0" applyBorder="1" applyAlignment="1" applyProtection="1">
      <alignment horizontal="left" vertical="center" wrapText="1"/>
      <protection hidden="1"/>
    </xf>
    <xf numFmtId="0" fontId="17" fillId="2" borderId="5" xfId="0" applyFont="1" applyFill="1" applyBorder="1" applyAlignment="1" applyProtection="1">
      <alignment horizontal="right" vertical="center"/>
      <protection hidden="1"/>
    </xf>
    <xf numFmtId="0" fontId="17" fillId="2" borderId="2" xfId="0" applyFont="1" applyFill="1" applyBorder="1" applyAlignment="1" applyProtection="1">
      <alignment horizontal="right" vertical="center"/>
      <protection hidden="1"/>
    </xf>
    <xf numFmtId="0" fontId="24" fillId="4" borderId="10" xfId="0" applyFont="1" applyFill="1" applyBorder="1" applyAlignment="1" applyProtection="1">
      <alignment horizontal="center" vertical="center" textRotation="90" wrapText="1"/>
      <protection hidden="1"/>
    </xf>
    <xf numFmtId="0" fontId="24" fillId="4" borderId="12" xfId="0" applyFont="1" applyFill="1" applyBorder="1" applyAlignment="1" applyProtection="1">
      <alignment horizontal="center" vertical="center" textRotation="90" wrapText="1"/>
      <protection hidden="1"/>
    </xf>
    <xf numFmtId="0" fontId="24" fillId="4" borderId="6" xfId="0" applyFont="1" applyFill="1" applyBorder="1" applyAlignment="1" applyProtection="1">
      <alignment horizontal="center" vertical="center" textRotation="90" wrapText="1"/>
      <protection hidden="1"/>
    </xf>
    <xf numFmtId="0" fontId="38" fillId="16" borderId="20" xfId="0" applyFont="1" applyFill="1" applyBorder="1" applyAlignment="1" applyProtection="1">
      <alignment horizontal="center" vertical="center"/>
      <protection locked="0"/>
    </xf>
    <xf numFmtId="0" fontId="38" fillId="16" borderId="21" xfId="0" applyFont="1" applyFill="1" applyBorder="1" applyAlignment="1" applyProtection="1">
      <alignment horizontal="center" vertical="center"/>
      <protection locked="0"/>
    </xf>
    <xf numFmtId="0" fontId="38" fillId="16" borderId="33" xfId="0" applyFont="1" applyFill="1" applyBorder="1" applyAlignment="1" applyProtection="1">
      <alignment horizontal="center" vertical="center"/>
      <protection locked="0"/>
    </xf>
    <xf numFmtId="1" fontId="4" fillId="18" borderId="8" xfId="0" applyNumberFormat="1" applyFont="1" applyFill="1" applyBorder="1" applyAlignment="1" applyProtection="1">
      <alignment horizontal="center" vertical="center"/>
      <protection hidden="1"/>
    </xf>
    <xf numFmtId="1" fontId="4" fillId="18" borderId="3" xfId="0" applyNumberFormat="1" applyFont="1" applyFill="1" applyBorder="1" applyAlignment="1" applyProtection="1">
      <alignment horizontal="center" vertical="center"/>
      <protection hidden="1"/>
    </xf>
    <xf numFmtId="1" fontId="4" fillId="18" borderId="7" xfId="0" applyNumberFormat="1" applyFont="1" applyFill="1" applyBorder="1" applyAlignment="1" applyProtection="1">
      <alignment horizontal="center" vertical="center"/>
      <protection hidden="1"/>
    </xf>
    <xf numFmtId="1" fontId="4" fillId="18" borderId="15" xfId="0" applyNumberFormat="1" applyFont="1" applyFill="1" applyBorder="1" applyAlignment="1" applyProtection="1">
      <alignment horizontal="center" vertical="center"/>
      <protection hidden="1"/>
    </xf>
    <xf numFmtId="0" fontId="24" fillId="0" borderId="0" xfId="0" applyFont="1" applyAlignment="1" applyProtection="1">
      <alignment horizontal="center"/>
      <protection locked="0"/>
    </xf>
    <xf numFmtId="0" fontId="23" fillId="0" borderId="0" xfId="0" applyFont="1" applyAlignment="1" applyProtection="1">
      <alignment horizontal="center" vertical="center" wrapText="1"/>
      <protection locked="0"/>
    </xf>
    <xf numFmtId="0" fontId="24" fillId="4" borderId="7" xfId="0" applyFont="1" applyFill="1" applyBorder="1" applyAlignment="1" applyProtection="1">
      <alignment horizontal="center" vertical="center" textRotation="90" wrapText="1"/>
      <protection hidden="1"/>
    </xf>
    <xf numFmtId="0" fontId="24" fillId="4" borderId="15" xfId="0" applyFont="1" applyFill="1" applyBorder="1" applyAlignment="1" applyProtection="1">
      <alignment horizontal="center" vertical="center" textRotation="90" wrapText="1"/>
      <protection hidden="1"/>
    </xf>
    <xf numFmtId="0" fontId="24" fillId="4" borderId="8" xfId="0" applyFont="1" applyFill="1" applyBorder="1" applyAlignment="1" applyProtection="1">
      <alignment horizontal="center" vertical="center" textRotation="90" wrapText="1"/>
      <protection hidden="1"/>
    </xf>
    <xf numFmtId="9" fontId="0" fillId="0" borderId="3" xfId="2" applyFont="1" applyFill="1" applyBorder="1" applyAlignment="1" applyProtection="1">
      <alignment horizontal="left" vertical="center"/>
      <protection locked="0"/>
    </xf>
    <xf numFmtId="0" fontId="13" fillId="0" borderId="5" xfId="0" applyFont="1" applyBorder="1" applyAlignment="1" applyProtection="1">
      <alignment horizontal="left" vertical="center" wrapText="1"/>
      <protection hidden="1"/>
    </xf>
    <xf numFmtId="0" fontId="13" fillId="0" borderId="1" xfId="0" applyFont="1" applyBorder="1" applyAlignment="1" applyProtection="1">
      <alignment horizontal="left" vertical="center" wrapText="1"/>
      <protection hidden="1"/>
    </xf>
    <xf numFmtId="0" fontId="0" fillId="0" borderId="15"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4" borderId="5" xfId="0"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ill="1" applyBorder="1" applyAlignment="1" applyProtection="1">
      <alignment horizontal="center" vertical="center"/>
      <protection hidden="1"/>
    </xf>
    <xf numFmtId="0" fontId="28" fillId="0" borderId="0" xfId="0" applyFont="1" applyAlignment="1" applyProtection="1">
      <alignment horizont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horizontal="center"/>
      <protection locked="0"/>
    </xf>
    <xf numFmtId="0" fontId="10" fillId="0" borderId="5" xfId="0" applyFont="1" applyBorder="1" applyAlignment="1" applyProtection="1">
      <alignment horizontal="left" vertical="center" wrapText="1"/>
      <protection hidden="1"/>
    </xf>
    <xf numFmtId="0" fontId="10" fillId="0" borderId="2" xfId="0" applyFont="1" applyBorder="1" applyAlignment="1" applyProtection="1">
      <alignment horizontal="left" vertical="center" wrapText="1"/>
      <protection hidden="1"/>
    </xf>
    <xf numFmtId="0" fontId="10" fillId="0" borderId="11" xfId="0" applyFont="1" applyBorder="1" applyAlignment="1" applyProtection="1">
      <alignment horizontal="left" vertical="center" wrapText="1"/>
      <protection hidden="1"/>
    </xf>
    <xf numFmtId="0" fontId="10" fillId="0" borderId="12" xfId="0" applyFont="1" applyBorder="1" applyAlignment="1" applyProtection="1">
      <alignment horizontal="left" vertical="center" wrapText="1"/>
      <protection hidden="1"/>
    </xf>
    <xf numFmtId="0" fontId="4" fillId="4" borderId="3" xfId="0" applyFont="1" applyFill="1" applyBorder="1" applyAlignment="1" applyProtection="1">
      <alignment horizontal="right" vertical="center"/>
      <protection hidden="1"/>
    </xf>
    <xf numFmtId="0" fontId="0" fillId="0" borderId="7" xfId="0" applyBorder="1" applyAlignment="1" applyProtection="1">
      <alignment horizontal="center" vertical="center" wrapText="1"/>
      <protection locked="0"/>
    </xf>
    <xf numFmtId="0" fontId="0" fillId="3" borderId="3" xfId="0" applyFill="1" applyBorder="1" applyAlignment="1" applyProtection="1">
      <alignment horizontal="left" vertical="center" wrapText="1"/>
      <protection hidden="1"/>
    </xf>
    <xf numFmtId="0" fontId="17" fillId="4" borderId="3" xfId="0" applyFont="1" applyFill="1" applyBorder="1" applyAlignment="1" applyProtection="1">
      <alignment horizontal="right" vertical="center" wrapText="1"/>
      <protection hidden="1"/>
    </xf>
    <xf numFmtId="0" fontId="17" fillId="4" borderId="7" xfId="0" applyFont="1" applyFill="1" applyBorder="1" applyAlignment="1" applyProtection="1">
      <alignment horizontal="right" vertical="center" wrapText="1"/>
      <protection hidden="1"/>
    </xf>
    <xf numFmtId="0" fontId="0" fillId="3" borderId="11" xfId="0" applyFill="1" applyBorder="1" applyAlignment="1" applyProtection="1">
      <alignment horizontal="center" vertical="center" wrapText="1"/>
      <protection hidden="1"/>
    </xf>
    <xf numFmtId="0" fontId="0" fillId="3" borderId="12" xfId="0" applyFill="1" applyBorder="1" applyAlignment="1" applyProtection="1">
      <alignment horizontal="center" vertical="center" wrapText="1"/>
      <protection hidden="1"/>
    </xf>
    <xf numFmtId="0" fontId="24" fillId="4" borderId="3" xfId="0" applyFont="1" applyFill="1" applyBorder="1" applyAlignment="1" applyProtection="1">
      <alignment horizontal="center" vertical="center" textRotation="90" wrapText="1"/>
      <protection hidden="1"/>
    </xf>
    <xf numFmtId="0" fontId="0" fillId="0" borderId="3" xfId="0" applyBorder="1" applyAlignment="1" applyProtection="1">
      <alignment horizontal="left" vertical="center" wrapText="1"/>
      <protection hidden="1"/>
    </xf>
    <xf numFmtId="0" fontId="0" fillId="0" borderId="1" xfId="0" applyBorder="1" applyAlignment="1" applyProtection="1">
      <alignment horizontal="center" vertical="center" wrapText="1"/>
      <protection locked="0"/>
    </xf>
    <xf numFmtId="0" fontId="0" fillId="8" borderId="1" xfId="0" applyFill="1" applyBorder="1" applyAlignment="1" applyProtection="1">
      <alignment horizontal="left" vertical="center" wrapText="1"/>
      <protection hidden="1"/>
    </xf>
    <xf numFmtId="0" fontId="0" fillId="8" borderId="2" xfId="0" applyFill="1" applyBorder="1" applyAlignment="1" applyProtection="1">
      <alignment horizontal="left" vertical="center" wrapText="1"/>
      <protection hidden="1"/>
    </xf>
    <xf numFmtId="0" fontId="13" fillId="8" borderId="14" xfId="0" applyFont="1" applyFill="1" applyBorder="1" applyAlignment="1" applyProtection="1">
      <alignment horizontal="left" vertical="center" wrapText="1"/>
      <protection hidden="1"/>
    </xf>
    <xf numFmtId="0" fontId="0" fillId="8" borderId="14" xfId="0" applyFill="1" applyBorder="1" applyAlignment="1" applyProtection="1">
      <alignment horizontal="left" vertical="center" wrapText="1"/>
      <protection hidden="1"/>
    </xf>
    <xf numFmtId="0" fontId="0" fillId="8" borderId="12" xfId="0" applyFill="1" applyBorder="1" applyAlignment="1" applyProtection="1">
      <alignment horizontal="left" vertical="center" wrapText="1"/>
      <protection hidden="1"/>
    </xf>
    <xf numFmtId="0" fontId="0" fillId="0" borderId="14" xfId="0" applyBorder="1" applyAlignment="1" applyProtection="1">
      <alignment horizontal="center" vertical="center" wrapText="1"/>
      <protection locked="0"/>
    </xf>
    <xf numFmtId="0" fontId="7" fillId="2" borderId="3" xfId="0" applyFont="1" applyFill="1" applyBorder="1" applyAlignment="1" applyProtection="1">
      <alignment horizontal="center" vertical="center"/>
      <protection hidden="1"/>
    </xf>
    <xf numFmtId="9" fontId="0" fillId="0" borderId="0" xfId="2" applyFont="1" applyFill="1" applyBorder="1" applyAlignment="1" applyProtection="1">
      <alignment horizontal="center"/>
      <protection hidden="1"/>
    </xf>
    <xf numFmtId="164" fontId="4" fillId="21" borderId="3" xfId="0" applyNumberFormat="1" applyFont="1" applyFill="1" applyBorder="1" applyAlignment="1">
      <alignment horizontal="center" vertical="center"/>
    </xf>
    <xf numFmtId="0" fontId="4" fillId="2" borderId="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164" fontId="4" fillId="2" borderId="30" xfId="0" applyNumberFormat="1" applyFont="1" applyFill="1" applyBorder="1" applyAlignment="1">
      <alignment horizontal="center" vertical="center"/>
    </xf>
    <xf numFmtId="164" fontId="4" fillId="2" borderId="31" xfId="0" applyNumberFormat="1" applyFont="1" applyFill="1" applyBorder="1" applyAlignment="1">
      <alignment horizontal="center" vertical="center"/>
    </xf>
    <xf numFmtId="164" fontId="4" fillId="21" borderId="5" xfId="0" applyNumberFormat="1" applyFont="1" applyFill="1" applyBorder="1" applyAlignment="1">
      <alignment horizontal="center" vertical="center"/>
    </xf>
    <xf numFmtId="164" fontId="4" fillId="21" borderId="2" xfId="0" applyNumberFormat="1" applyFont="1" applyFill="1" applyBorder="1" applyAlignment="1">
      <alignment horizontal="center" vertical="center"/>
    </xf>
    <xf numFmtId="0" fontId="4" fillId="8" borderId="5"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2" xfId="0" applyFont="1" applyFill="1" applyBorder="1" applyAlignment="1">
      <alignment horizontal="center" vertical="center"/>
    </xf>
    <xf numFmtId="0" fontId="13" fillId="3" borderId="3" xfId="0" applyFont="1" applyFill="1" applyBorder="1" applyAlignment="1">
      <alignment horizontal="justify" vertical="center" wrapText="1"/>
    </xf>
    <xf numFmtId="0" fontId="0" fillId="3" borderId="3" xfId="0" applyFill="1" applyBorder="1" applyAlignment="1">
      <alignment vertical="center" wrapText="1"/>
    </xf>
    <xf numFmtId="0" fontId="13" fillId="3" borderId="3"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31" fillId="4" borderId="8" xfId="0" applyFont="1" applyFill="1" applyBorder="1" applyAlignment="1" applyProtection="1">
      <alignment horizontal="center" vertical="center" wrapText="1"/>
      <protection locked="0"/>
    </xf>
    <xf numFmtId="0" fontId="2" fillId="2" borderId="29"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31" fillId="4" borderId="11" xfId="0" applyFont="1" applyFill="1" applyBorder="1" applyAlignment="1" applyProtection="1">
      <alignment horizontal="center" vertical="center" wrapText="1"/>
      <protection locked="0"/>
    </xf>
    <xf numFmtId="0" fontId="31" fillId="4" borderId="12" xfId="0" applyFont="1" applyFill="1" applyBorder="1" applyAlignment="1" applyProtection="1">
      <alignment horizontal="center" vertical="center" wrapText="1"/>
      <protection locked="0"/>
    </xf>
    <xf numFmtId="0" fontId="0" fillId="3" borderId="3" xfId="0" applyFill="1" applyBorder="1" applyAlignment="1">
      <alignment horizontal="justify" vertical="center" wrapText="1"/>
    </xf>
    <xf numFmtId="0" fontId="4" fillId="8" borderId="0" xfId="0" applyFont="1" applyFill="1" applyAlignment="1">
      <alignment horizontal="center"/>
    </xf>
    <xf numFmtId="0" fontId="38" fillId="8" borderId="0" xfId="0" applyFont="1" applyFill="1" applyAlignment="1">
      <alignment horizontal="center" vertical="center" wrapText="1"/>
    </xf>
    <xf numFmtId="0" fontId="13" fillId="3" borderId="5" xfId="0" applyFont="1" applyFill="1" applyBorder="1" applyAlignment="1">
      <alignment horizontal="left" vertical="center" wrapText="1"/>
    </xf>
    <xf numFmtId="0" fontId="4" fillId="8" borderId="5" xfId="0" applyFont="1" applyFill="1" applyBorder="1" applyAlignment="1">
      <alignment horizontal="center"/>
    </xf>
    <xf numFmtId="0" fontId="4" fillId="8" borderId="1" xfId="0" applyFont="1" applyFill="1" applyBorder="1" applyAlignment="1">
      <alignment horizontal="center"/>
    </xf>
    <xf numFmtId="0" fontId="4" fillId="8" borderId="2" xfId="0" applyFont="1" applyFill="1" applyBorder="1" applyAlignment="1">
      <alignment horizontal="center"/>
    </xf>
    <xf numFmtId="0" fontId="4" fillId="3" borderId="7" xfId="0" applyFont="1" applyFill="1" applyBorder="1" applyAlignment="1">
      <alignment horizontal="center" vertical="center" textRotation="90" wrapText="1"/>
    </xf>
    <xf numFmtId="0" fontId="4" fillId="3" borderId="15" xfId="0" applyFont="1" applyFill="1" applyBorder="1" applyAlignment="1">
      <alignment horizontal="center" vertical="center" textRotation="90" wrapText="1"/>
    </xf>
    <xf numFmtId="0" fontId="4" fillId="3" borderId="8" xfId="0" applyFont="1" applyFill="1" applyBorder="1" applyAlignment="1">
      <alignment horizontal="center" vertical="center" textRotation="90" wrapText="1"/>
    </xf>
    <xf numFmtId="0" fontId="0" fillId="3" borderId="5" xfId="0" applyFill="1" applyBorder="1" applyAlignment="1">
      <alignment horizontal="lef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4" fillId="3" borderId="3" xfId="0" applyFont="1" applyFill="1" applyBorder="1" applyAlignment="1">
      <alignment horizontal="center" vertical="center" textRotation="90" wrapText="1"/>
    </xf>
    <xf numFmtId="0" fontId="32" fillId="0" borderId="0" xfId="0" applyFont="1" applyAlignment="1" applyProtection="1">
      <alignment horizontal="center" vertical="center" wrapText="1"/>
      <protection locked="0"/>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13" fillId="8" borderId="5" xfId="0" applyFont="1" applyFill="1" applyBorder="1" applyAlignment="1" applyProtection="1">
      <alignment horizontal="left" vertical="center" wrapText="1"/>
      <protection hidden="1"/>
    </xf>
    <xf numFmtId="0" fontId="13" fillId="8" borderId="1" xfId="0" applyFont="1" applyFill="1" applyBorder="1" applyAlignment="1" applyProtection="1">
      <alignment horizontal="left" vertical="center" wrapText="1"/>
      <protection hidden="1"/>
    </xf>
    <xf numFmtId="0" fontId="13" fillId="8" borderId="2" xfId="0" applyFont="1" applyFill="1" applyBorder="1" applyAlignment="1" applyProtection="1">
      <alignment horizontal="left" vertical="center" wrapText="1"/>
      <protection hidden="1"/>
    </xf>
    <xf numFmtId="0" fontId="13" fillId="0" borderId="7" xfId="0" applyFont="1" applyBorder="1" applyAlignment="1" applyProtection="1">
      <alignment horizontal="center" vertical="center" wrapText="1"/>
      <protection hidden="1"/>
    </xf>
    <xf numFmtId="0" fontId="13" fillId="0" borderId="15" xfId="0" applyFont="1" applyBorder="1" applyAlignment="1" applyProtection="1">
      <alignment horizontal="center" vertical="center" wrapText="1"/>
      <protection hidden="1"/>
    </xf>
    <xf numFmtId="0" fontId="33" fillId="2" borderId="5" xfId="0" applyFont="1" applyFill="1" applyBorder="1" applyAlignment="1" applyProtection="1">
      <alignment horizontal="left" vertical="center" wrapText="1"/>
      <protection hidden="1"/>
    </xf>
    <xf numFmtId="0" fontId="33" fillId="2" borderId="1" xfId="0" applyFont="1" applyFill="1" applyBorder="1" applyAlignment="1" applyProtection="1">
      <alignment horizontal="left" vertical="center" wrapText="1"/>
      <protection hidden="1"/>
    </xf>
    <xf numFmtId="0" fontId="7" fillId="0" borderId="5"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11" fillId="2" borderId="9" xfId="0" applyFont="1" applyFill="1" applyBorder="1" applyAlignment="1" applyProtection="1">
      <alignment vertical="center"/>
      <protection hidden="1"/>
    </xf>
    <xf numFmtId="0" fontId="11" fillId="2" borderId="13" xfId="0" applyFont="1" applyFill="1" applyBorder="1" applyAlignment="1" applyProtection="1">
      <alignment vertical="center"/>
      <protection hidden="1"/>
    </xf>
    <xf numFmtId="0" fontId="11" fillId="2" borderId="10" xfId="0" applyFont="1" applyFill="1" applyBorder="1" applyAlignment="1" applyProtection="1">
      <alignment vertical="center"/>
      <protection hidden="1"/>
    </xf>
    <xf numFmtId="0" fontId="7" fillId="0" borderId="3" xfId="0" applyFont="1" applyBorder="1" applyAlignment="1">
      <alignment horizontal="left" vertical="center"/>
    </xf>
    <xf numFmtId="0" fontId="19" fillId="4" borderId="3" xfId="0" applyFont="1" applyFill="1" applyBorder="1" applyAlignment="1" applyProtection="1">
      <alignment horizontal="center" vertical="center" textRotation="90" wrapText="1"/>
      <protection hidden="1"/>
    </xf>
    <xf numFmtId="0" fontId="19" fillId="4" borderId="3" xfId="0" applyFont="1" applyFill="1" applyBorder="1" applyAlignment="1" applyProtection="1">
      <alignment horizontal="center" vertical="center" textRotation="90"/>
      <protection hidden="1"/>
    </xf>
    <xf numFmtId="0" fontId="5" fillId="0" borderId="0" xfId="0" applyFont="1" applyAlignment="1" applyProtection="1">
      <alignment horizontal="center"/>
      <protection locked="0"/>
    </xf>
    <xf numFmtId="0" fontId="19" fillId="4" borderId="15" xfId="0" applyFont="1" applyFill="1" applyBorder="1" applyAlignment="1" applyProtection="1">
      <alignment horizontal="center" vertical="center" textRotation="90" wrapText="1"/>
      <protection hidden="1"/>
    </xf>
    <xf numFmtId="0" fontId="19" fillId="4" borderId="8" xfId="0" applyFont="1" applyFill="1" applyBorder="1" applyAlignment="1" applyProtection="1">
      <alignment horizontal="center" vertical="center" textRotation="90" wrapText="1"/>
      <protection hidden="1"/>
    </xf>
    <xf numFmtId="0" fontId="0" fillId="0" borderId="10"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58" fillId="0" borderId="0" xfId="3" applyFont="1" applyAlignment="1">
      <alignment horizontal="left" vertical="center" wrapText="1"/>
    </xf>
    <xf numFmtId="0" fontId="59" fillId="0" borderId="0" xfId="3" applyFont="1" applyAlignment="1">
      <alignment horizontal="left" vertical="center" wrapText="1"/>
    </xf>
    <xf numFmtId="0" fontId="58" fillId="0" borderId="11" xfId="3" applyFont="1" applyBorder="1" applyAlignment="1">
      <alignment horizontal="left" vertical="center" wrapText="1"/>
    </xf>
    <xf numFmtId="0" fontId="58" fillId="0" borderId="14" xfId="3" applyFont="1" applyBorder="1" applyAlignment="1">
      <alignment horizontal="left" vertical="center" wrapText="1"/>
    </xf>
    <xf numFmtId="0" fontId="58" fillId="0" borderId="12" xfId="3" applyFont="1" applyBorder="1" applyAlignment="1">
      <alignment horizontal="left" vertical="center" wrapText="1"/>
    </xf>
    <xf numFmtId="0" fontId="42" fillId="0" borderId="13" xfId="3" applyFont="1" applyBorder="1" applyAlignment="1">
      <alignment horizontal="left" vertical="top" wrapText="1"/>
    </xf>
    <xf numFmtId="0" fontId="42" fillId="0" borderId="0" xfId="3" applyFont="1" applyAlignment="1">
      <alignment horizontal="left" vertical="top" wrapText="1"/>
    </xf>
    <xf numFmtId="0" fontId="42" fillId="0" borderId="19" xfId="3" applyFont="1" applyBorder="1" applyAlignment="1">
      <alignment horizontal="left" vertical="top" wrapText="1"/>
    </xf>
    <xf numFmtId="0" fontId="55" fillId="0" borderId="5" xfId="3" applyFont="1" applyBorder="1" applyAlignment="1">
      <alignment horizontal="center" vertical="center" wrapText="1"/>
    </xf>
    <xf numFmtId="0" fontId="55" fillId="0" borderId="2" xfId="3" applyFont="1" applyBorder="1" applyAlignment="1">
      <alignment horizontal="center" vertical="center" wrapText="1"/>
    </xf>
    <xf numFmtId="0" fontId="56" fillId="0" borderId="9" xfId="3" applyFont="1" applyBorder="1" applyAlignment="1">
      <alignment horizontal="center" vertical="center" wrapText="1"/>
    </xf>
    <xf numFmtId="0" fontId="56" fillId="0" borderId="10" xfId="3" applyFont="1" applyBorder="1" applyAlignment="1">
      <alignment horizontal="center" vertical="center" wrapText="1"/>
    </xf>
    <xf numFmtId="0" fontId="57" fillId="0" borderId="3" xfId="3" applyFont="1" applyBorder="1" applyAlignment="1">
      <alignment horizontal="center" vertical="center" wrapText="1"/>
    </xf>
    <xf numFmtId="0" fontId="56" fillId="0" borderId="5" xfId="3" applyFont="1" applyBorder="1" applyAlignment="1">
      <alignment horizontal="center" vertical="center" wrapText="1"/>
    </xf>
    <xf numFmtId="0" fontId="56" fillId="0" borderId="2" xfId="3" applyFont="1" applyBorder="1" applyAlignment="1">
      <alignment horizontal="center" vertical="center" wrapText="1"/>
    </xf>
    <xf numFmtId="0" fontId="57" fillId="0" borderId="5" xfId="3" applyFont="1" applyBorder="1" applyAlignment="1">
      <alignment horizontal="center" vertical="center" wrapText="1"/>
    </xf>
    <xf numFmtId="0" fontId="57" fillId="0" borderId="1" xfId="3" applyFont="1" applyBorder="1" applyAlignment="1">
      <alignment horizontal="center" vertical="center" wrapText="1"/>
    </xf>
    <xf numFmtId="0" fontId="57" fillId="0" borderId="2" xfId="3" applyFont="1" applyBorder="1" applyAlignment="1">
      <alignment horizontal="center" vertical="center" wrapText="1"/>
    </xf>
    <xf numFmtId="0" fontId="58" fillId="0" borderId="16" xfId="3" applyFont="1" applyBorder="1" applyAlignment="1">
      <alignment horizontal="left" vertical="center" wrapText="1"/>
    </xf>
    <xf numFmtId="0" fontId="58" fillId="0" borderId="27" xfId="3" applyFont="1" applyBorder="1" applyAlignment="1">
      <alignment horizontal="left" vertical="center" wrapText="1"/>
    </xf>
    <xf numFmtId="0" fontId="58" fillId="0" borderId="18" xfId="3" applyFont="1" applyBorder="1" applyAlignment="1">
      <alignment horizontal="left" vertical="center" wrapText="1"/>
    </xf>
    <xf numFmtId="0" fontId="58" fillId="0" borderId="19" xfId="3" applyFont="1" applyBorder="1" applyAlignment="1">
      <alignment horizontal="left" vertical="center" wrapText="1"/>
    </xf>
    <xf numFmtId="0" fontId="58" fillId="0" borderId="28" xfId="3" applyFont="1" applyBorder="1" applyAlignment="1">
      <alignment horizontal="left" vertical="center" wrapText="1"/>
    </xf>
    <xf numFmtId="0" fontId="52" fillId="0" borderId="5" xfId="3" applyFont="1" applyBorder="1" applyAlignment="1">
      <alignment vertical="center" wrapText="1"/>
    </xf>
    <xf numFmtId="0" fontId="52" fillId="0" borderId="2" xfId="3" applyFont="1" applyBorder="1" applyAlignment="1">
      <alignment vertical="center" wrapText="1"/>
    </xf>
    <xf numFmtId="0" fontId="48" fillId="0" borderId="7" xfId="3" applyFont="1" applyBorder="1" applyAlignment="1">
      <alignment horizontal="center" vertical="center" wrapText="1"/>
    </xf>
    <xf numFmtId="0" fontId="48" fillId="0" borderId="8" xfId="3" applyFont="1" applyBorder="1" applyAlignment="1">
      <alignment horizontal="center" vertical="center" wrapText="1"/>
    </xf>
    <xf numFmtId="0" fontId="51" fillId="0" borderId="9" xfId="3" applyFont="1" applyBorder="1" applyAlignment="1">
      <alignment vertical="center" wrapText="1"/>
    </xf>
    <xf numFmtId="0" fontId="51" fillId="0" borderId="10" xfId="3" applyFont="1" applyBorder="1" applyAlignment="1">
      <alignment vertical="center" wrapText="1"/>
    </xf>
    <xf numFmtId="0" fontId="51" fillId="0" borderId="11" xfId="3" applyFont="1" applyBorder="1" applyAlignment="1">
      <alignment vertical="center" wrapText="1"/>
    </xf>
    <xf numFmtId="0" fontId="51" fillId="0" borderId="12" xfId="3" applyFont="1" applyBorder="1" applyAlignment="1">
      <alignment vertical="center" wrapText="1"/>
    </xf>
    <xf numFmtId="0" fontId="42" fillId="20" borderId="7" xfId="3" applyFont="1" applyFill="1" applyBorder="1" applyAlignment="1">
      <alignment horizontal="center" vertical="center" wrapText="1"/>
    </xf>
    <xf numFmtId="0" fontId="42" fillId="20" borderId="8" xfId="3" applyFont="1" applyFill="1" applyBorder="1" applyAlignment="1">
      <alignment horizontal="center" vertical="center" wrapText="1"/>
    </xf>
    <xf numFmtId="0" fontId="48" fillId="0" borderId="15" xfId="3" applyFont="1" applyBorder="1" applyAlignment="1">
      <alignment horizontal="center" vertical="center" wrapText="1"/>
    </xf>
    <xf numFmtId="0" fontId="48" fillId="0" borderId="9" xfId="3" applyFont="1" applyBorder="1" applyAlignment="1">
      <alignment vertical="center" wrapText="1"/>
    </xf>
    <xf numFmtId="0" fontId="48" fillId="0" borderId="10" xfId="3" applyFont="1" applyBorder="1" applyAlignment="1">
      <alignment vertical="center" wrapText="1"/>
    </xf>
    <xf numFmtId="0" fontId="48" fillId="0" borderId="4" xfId="3" applyFont="1" applyBorder="1" applyAlignment="1">
      <alignment vertical="center" wrapText="1"/>
    </xf>
    <xf numFmtId="0" fontId="48" fillId="0" borderId="6" xfId="3" applyFont="1" applyBorder="1" applyAlignment="1">
      <alignment vertical="center" wrapText="1"/>
    </xf>
    <xf numFmtId="0" fontId="48" fillId="0" borderId="11" xfId="3" applyFont="1" applyBorder="1" applyAlignment="1">
      <alignment vertical="center" wrapText="1"/>
    </xf>
    <xf numFmtId="0" fontId="48" fillId="0" borderId="12" xfId="3" applyFont="1" applyBorder="1" applyAlignment="1">
      <alignment vertical="center" wrapText="1"/>
    </xf>
    <xf numFmtId="0" fontId="51" fillId="0" borderId="9" xfId="3" applyFont="1" applyBorder="1" applyAlignment="1">
      <alignment horizontal="left" vertical="center" wrapText="1"/>
    </xf>
    <xf numFmtId="0" fontId="51" fillId="0" borderId="10" xfId="3" applyFont="1" applyBorder="1" applyAlignment="1">
      <alignment horizontal="left" vertical="center" wrapText="1"/>
    </xf>
    <xf numFmtId="0" fontId="51" fillId="0" borderId="11" xfId="3" applyFont="1" applyBorder="1" applyAlignment="1">
      <alignment horizontal="left" vertical="center" wrapText="1"/>
    </xf>
    <xf numFmtId="0" fontId="51" fillId="0" borderId="12" xfId="3" applyFont="1" applyBorder="1" applyAlignment="1">
      <alignment horizontal="left" vertical="center" wrapText="1"/>
    </xf>
    <xf numFmtId="0" fontId="42" fillId="8" borderId="7" xfId="3" applyFont="1" applyFill="1" applyBorder="1" applyAlignment="1" applyProtection="1">
      <alignment horizontal="center" vertical="center" wrapText="1"/>
      <protection locked="0"/>
    </xf>
    <xf numFmtId="0" fontId="40" fillId="0" borderId="8" xfId="3" applyBorder="1" applyAlignment="1">
      <alignment horizontal="center" vertical="center" wrapText="1"/>
    </xf>
    <xf numFmtId="0" fontId="42" fillId="0" borderId="7" xfId="3" applyFont="1" applyBorder="1" applyAlignment="1" applyProtection="1">
      <alignment horizontal="center" vertical="center" wrapText="1"/>
      <protection locked="0"/>
    </xf>
    <xf numFmtId="0" fontId="48" fillId="8" borderId="7" xfId="3" applyFont="1" applyFill="1" applyBorder="1" applyAlignment="1">
      <alignment horizontal="center" vertical="center" wrapText="1"/>
    </xf>
    <xf numFmtId="0" fontId="48" fillId="8" borderId="8" xfId="3" applyFont="1" applyFill="1" applyBorder="1" applyAlignment="1">
      <alignment horizontal="center" vertical="center" wrapText="1"/>
    </xf>
    <xf numFmtId="0" fontId="42" fillId="0" borderId="5" xfId="3" applyFont="1" applyBorder="1" applyAlignment="1">
      <alignment vertical="center" wrapText="1"/>
    </xf>
    <xf numFmtId="0" fontId="42" fillId="0" borderId="2" xfId="3" applyFont="1" applyBorder="1" applyAlignment="1">
      <alignment vertical="center" wrapText="1"/>
    </xf>
    <xf numFmtId="0" fontId="48" fillId="0" borderId="7" xfId="3" applyFont="1" applyBorder="1" applyAlignment="1">
      <alignment horizontal="center" vertical="center"/>
    </xf>
    <xf numFmtId="0" fontId="40" fillId="0" borderId="8" xfId="3" applyBorder="1" applyAlignment="1">
      <alignment horizontal="center" vertical="center"/>
    </xf>
    <xf numFmtId="0" fontId="40" fillId="0" borderId="10" xfId="3" applyBorder="1" applyAlignment="1">
      <alignment horizontal="left" vertical="center" wrapText="1"/>
    </xf>
    <xf numFmtId="0" fontId="40" fillId="0" borderId="11" xfId="3" applyBorder="1" applyAlignment="1">
      <alignment horizontal="left" vertical="center" wrapText="1"/>
    </xf>
    <xf numFmtId="0" fontId="40" fillId="0" borderId="12" xfId="3" applyBorder="1" applyAlignment="1">
      <alignment horizontal="left" vertical="center" wrapText="1"/>
    </xf>
    <xf numFmtId="0" fontId="42" fillId="8" borderId="7" xfId="3" applyFont="1" applyFill="1" applyBorder="1" applyAlignment="1" applyProtection="1">
      <alignment horizontal="center" vertical="center"/>
      <protection locked="0"/>
    </xf>
    <xf numFmtId="0" fontId="48" fillId="0" borderId="9" xfId="3" applyFont="1" applyBorder="1" applyAlignment="1">
      <alignment horizontal="left" vertical="center" wrapText="1"/>
    </xf>
    <xf numFmtId="0" fontId="48" fillId="0" borderId="10" xfId="3" applyFont="1" applyBorder="1" applyAlignment="1">
      <alignment horizontal="left" vertical="center" wrapText="1"/>
    </xf>
    <xf numFmtId="0" fontId="48" fillId="0" borderId="11" xfId="3" applyFont="1" applyBorder="1" applyAlignment="1">
      <alignment horizontal="left" vertical="center" wrapText="1"/>
    </xf>
    <xf numFmtId="0" fontId="48" fillId="0" borderId="12" xfId="3" applyFont="1" applyBorder="1" applyAlignment="1">
      <alignment horizontal="left" vertical="center" wrapText="1"/>
    </xf>
    <xf numFmtId="0" fontId="42" fillId="20" borderId="5" xfId="3" applyFont="1" applyFill="1" applyBorder="1" applyAlignment="1">
      <alignment horizontal="left" vertical="center" wrapText="1"/>
    </xf>
    <xf numFmtId="0" fontId="42" fillId="20" borderId="1" xfId="3" applyFont="1" applyFill="1" applyBorder="1" applyAlignment="1">
      <alignment horizontal="left" vertical="center" wrapText="1"/>
    </xf>
    <xf numFmtId="0" fontId="42" fillId="20" borderId="2" xfId="3" applyFont="1" applyFill="1" applyBorder="1" applyAlignment="1">
      <alignment horizontal="left" vertical="center" wrapText="1"/>
    </xf>
    <xf numFmtId="0" fontId="42" fillId="20" borderId="15" xfId="3" applyFont="1" applyFill="1" applyBorder="1" applyAlignment="1">
      <alignment horizontal="center" vertical="center" wrapText="1"/>
    </xf>
    <xf numFmtId="0" fontId="42" fillId="0" borderId="5" xfId="3" applyFont="1" applyBorder="1" applyAlignment="1">
      <alignment horizontal="left" vertical="center" wrapText="1"/>
    </xf>
    <xf numFmtId="0" fontId="42" fillId="0" borderId="2" xfId="3" applyFont="1" applyBorder="1" applyAlignment="1">
      <alignment horizontal="left" vertical="center" wrapText="1"/>
    </xf>
    <xf numFmtId="0" fontId="48" fillId="0" borderId="9" xfId="3" applyFont="1" applyBorder="1" applyAlignment="1">
      <alignment horizontal="left" vertical="top" wrapText="1"/>
    </xf>
    <xf numFmtId="0" fontId="48" fillId="0" borderId="10" xfId="3" applyFont="1" applyBorder="1" applyAlignment="1">
      <alignment horizontal="left" vertical="top" wrapText="1"/>
    </xf>
    <xf numFmtId="0" fontId="48" fillId="0" borderId="11" xfId="3" applyFont="1" applyBorder="1" applyAlignment="1">
      <alignment horizontal="left" vertical="top" wrapText="1"/>
    </xf>
    <xf numFmtId="0" fontId="48" fillId="0" borderId="12" xfId="3" applyFont="1" applyBorder="1" applyAlignment="1">
      <alignment horizontal="left" vertical="top" wrapText="1"/>
    </xf>
    <xf numFmtId="0" fontId="52" fillId="0" borderId="5" xfId="3" applyFont="1" applyBorder="1" applyAlignment="1">
      <alignment horizontal="left" vertical="center" wrapText="1"/>
    </xf>
    <xf numFmtId="0" fontId="52" fillId="0" borderId="2" xfId="3" applyFont="1" applyBorder="1" applyAlignment="1">
      <alignment horizontal="left" vertical="center" wrapText="1"/>
    </xf>
    <xf numFmtId="0" fontId="51" fillId="0" borderId="5" xfId="3" applyFont="1" applyBorder="1" applyAlignment="1">
      <alignment horizontal="left" vertical="center" wrapText="1"/>
    </xf>
    <xf numFmtId="0" fontId="51" fillId="0" borderId="2" xfId="3" applyFont="1" applyBorder="1" applyAlignment="1">
      <alignment horizontal="left" vertical="center" wrapText="1"/>
    </xf>
    <xf numFmtId="0" fontId="40" fillId="0" borderId="2" xfId="3" applyBorder="1" applyAlignment="1">
      <alignment horizontal="left" vertical="center" wrapText="1"/>
    </xf>
    <xf numFmtId="0" fontId="53" fillId="0" borderId="10" xfId="3" applyFont="1" applyBorder="1" applyAlignment="1">
      <alignment horizontal="left" vertical="center" wrapText="1"/>
    </xf>
    <xf numFmtId="0" fontId="53" fillId="0" borderId="11" xfId="3" applyFont="1" applyBorder="1" applyAlignment="1">
      <alignment horizontal="left" vertical="center" wrapText="1"/>
    </xf>
    <xf numFmtId="0" fontId="53" fillId="0" borderId="12" xfId="3" applyFont="1" applyBorder="1" applyAlignment="1">
      <alignment horizontal="left" vertical="center" wrapText="1"/>
    </xf>
    <xf numFmtId="0" fontId="53" fillId="0" borderId="9" xfId="3" applyFont="1" applyBorder="1" applyAlignment="1">
      <alignment horizontal="left" vertical="center" wrapText="1"/>
    </xf>
    <xf numFmtId="0" fontId="53" fillId="0" borderId="4" xfId="3" applyFont="1" applyBorder="1" applyAlignment="1">
      <alignment horizontal="left" vertical="center" wrapText="1"/>
    </xf>
    <xf numFmtId="0" fontId="53" fillId="0" borderId="6" xfId="3" applyFont="1" applyBorder="1" applyAlignment="1">
      <alignment horizontal="left" vertical="center" wrapText="1"/>
    </xf>
    <xf numFmtId="0" fontId="48" fillId="0" borderId="4" xfId="3" applyFont="1" applyBorder="1" applyAlignment="1">
      <alignment horizontal="left" vertical="center" wrapText="1"/>
    </xf>
    <xf numFmtId="0" fontId="48" fillId="0" borderId="6" xfId="3" applyFont="1" applyBorder="1" applyAlignment="1">
      <alignment horizontal="left" vertical="center" wrapText="1"/>
    </xf>
    <xf numFmtId="0" fontId="40" fillId="20" borderId="7" xfId="3" applyFill="1" applyBorder="1" applyAlignment="1">
      <alignment horizontal="center" vertical="center"/>
    </xf>
    <xf numFmtId="0" fontId="40" fillId="20" borderId="15" xfId="3" applyFill="1" applyBorder="1" applyAlignment="1">
      <alignment horizontal="center" vertical="center"/>
    </xf>
    <xf numFmtId="0" fontId="40" fillId="20" borderId="8" xfId="3" applyFill="1" applyBorder="1" applyAlignment="1">
      <alignment horizontal="center" vertical="center"/>
    </xf>
    <xf numFmtId="0" fontId="42" fillId="20" borderId="5" xfId="3" applyFont="1" applyFill="1" applyBorder="1" applyAlignment="1">
      <alignment vertical="center" wrapText="1"/>
    </xf>
    <xf numFmtId="0" fontId="42" fillId="20" borderId="2" xfId="3" applyFont="1" applyFill="1" applyBorder="1" applyAlignment="1">
      <alignment vertical="center" wrapText="1"/>
    </xf>
    <xf numFmtId="0" fontId="46" fillId="19" borderId="5" xfId="3" applyFont="1" applyFill="1" applyBorder="1" applyAlignment="1" applyProtection="1">
      <alignment vertical="center" wrapText="1"/>
      <protection locked="0"/>
    </xf>
    <xf numFmtId="0" fontId="46" fillId="19" borderId="1" xfId="3" applyFont="1" applyFill="1" applyBorder="1" applyAlignment="1" applyProtection="1">
      <alignment vertical="center" wrapText="1"/>
      <protection locked="0"/>
    </xf>
    <xf numFmtId="0" fontId="46" fillId="19" borderId="2" xfId="3" applyFont="1" applyFill="1" applyBorder="1" applyAlignment="1" applyProtection="1">
      <alignment vertical="center" wrapText="1"/>
      <protection locked="0"/>
    </xf>
    <xf numFmtId="0" fontId="44" fillId="19" borderId="5" xfId="3" applyFont="1" applyFill="1" applyBorder="1" applyAlignment="1">
      <alignment horizontal="left" vertical="center" wrapText="1"/>
    </xf>
    <xf numFmtId="0" fontId="47" fillId="19" borderId="1" xfId="3" applyFont="1" applyFill="1" applyBorder="1" applyAlignment="1">
      <alignment horizontal="left" vertical="center" wrapText="1"/>
    </xf>
    <xf numFmtId="0" fontId="47" fillId="19" borderId="2" xfId="3" applyFont="1" applyFill="1" applyBorder="1" applyAlignment="1">
      <alignment horizontal="left" vertical="center" wrapText="1"/>
    </xf>
    <xf numFmtId="0" fontId="42" fillId="20" borderId="5" xfId="3" applyFont="1" applyFill="1" applyBorder="1" applyAlignment="1">
      <alignment horizontal="center" vertical="center" wrapText="1"/>
    </xf>
    <xf numFmtId="0" fontId="42" fillId="20" borderId="2" xfId="3" applyFont="1" applyFill="1" applyBorder="1" applyAlignment="1">
      <alignment horizontal="center" vertical="center" wrapText="1"/>
    </xf>
    <xf numFmtId="0" fontId="42" fillId="20" borderId="1" xfId="3" applyFont="1" applyFill="1" applyBorder="1" applyAlignment="1">
      <alignment horizontal="center" vertical="center" wrapText="1"/>
    </xf>
    <xf numFmtId="0" fontId="46" fillId="19" borderId="5" xfId="3" applyFont="1" applyFill="1" applyBorder="1" applyAlignment="1">
      <alignment horizontal="left" vertical="center" wrapText="1"/>
    </xf>
    <xf numFmtId="0" fontId="46" fillId="19" borderId="1" xfId="3" applyFont="1" applyFill="1" applyBorder="1" applyAlignment="1">
      <alignment horizontal="left" vertical="center" wrapText="1"/>
    </xf>
    <xf numFmtId="0" fontId="46" fillId="19" borderId="1" xfId="3" applyFont="1" applyFill="1" applyBorder="1" applyAlignment="1" applyProtection="1">
      <alignment horizontal="left" vertical="top" wrapText="1"/>
      <protection locked="0"/>
    </xf>
    <xf numFmtId="0" fontId="46" fillId="19" borderId="2" xfId="3" applyFont="1" applyFill="1" applyBorder="1" applyAlignment="1" applyProtection="1">
      <alignment horizontal="left" vertical="top" wrapText="1"/>
      <protection locked="0"/>
    </xf>
    <xf numFmtId="0" fontId="46" fillId="19" borderId="1" xfId="3" applyFont="1" applyFill="1" applyBorder="1" applyAlignment="1" applyProtection="1">
      <alignment horizontal="center" vertical="top" wrapText="1"/>
      <protection locked="0"/>
    </xf>
    <xf numFmtId="0" fontId="46" fillId="19" borderId="2" xfId="3" applyFont="1" applyFill="1" applyBorder="1" applyAlignment="1" applyProtection="1">
      <alignment horizontal="center" vertical="top" wrapText="1"/>
      <protection locked="0"/>
    </xf>
    <xf numFmtId="0" fontId="46" fillId="19" borderId="5" xfId="3" applyFont="1" applyFill="1" applyBorder="1" applyAlignment="1" applyProtection="1">
      <alignment vertical="top" wrapText="1"/>
      <protection locked="0"/>
    </xf>
    <xf numFmtId="0" fontId="46" fillId="19" borderId="1" xfId="3" applyFont="1" applyFill="1" applyBorder="1" applyAlignment="1" applyProtection="1">
      <alignment vertical="top" wrapText="1"/>
      <protection locked="0"/>
    </xf>
    <xf numFmtId="0" fontId="46" fillId="19" borderId="2" xfId="3" applyFont="1" applyFill="1" applyBorder="1" applyAlignment="1" applyProtection="1">
      <alignment vertical="top" wrapText="1"/>
      <protection locked="0"/>
    </xf>
    <xf numFmtId="0" fontId="46" fillId="19" borderId="5" xfId="3" applyFont="1" applyFill="1" applyBorder="1" applyAlignment="1" applyProtection="1">
      <alignment horizontal="left" vertical="top" wrapText="1"/>
      <protection locked="0"/>
    </xf>
    <xf numFmtId="0" fontId="42" fillId="0" borderId="0" xfId="3" applyFont="1" applyAlignment="1">
      <alignment horizontal="center" vertical="center" wrapText="1"/>
    </xf>
    <xf numFmtId="0" fontId="44" fillId="0" borderId="14" xfId="3" applyFont="1" applyBorder="1" applyAlignment="1">
      <alignment horizontal="center" vertical="center" wrapText="1"/>
    </xf>
    <xf numFmtId="0" fontId="46" fillId="0" borderId="1" xfId="3" applyFont="1" applyBorder="1" applyAlignment="1">
      <alignment horizontal="left" vertical="center" wrapText="1"/>
    </xf>
    <xf numFmtId="0" fontId="46" fillId="19" borderId="5" xfId="3" applyFont="1" applyFill="1" applyBorder="1" applyAlignment="1" applyProtection="1">
      <alignment horizontal="left" vertical="center" wrapText="1"/>
      <protection locked="0"/>
    </xf>
    <xf numFmtId="0" fontId="46" fillId="19" borderId="1" xfId="3" applyFont="1" applyFill="1" applyBorder="1" applyAlignment="1" applyProtection="1">
      <alignment horizontal="left" vertical="center" wrapText="1"/>
      <protection locked="0"/>
    </xf>
    <xf numFmtId="0" fontId="46" fillId="19" borderId="2" xfId="3" applyFont="1" applyFill="1" applyBorder="1" applyAlignment="1" applyProtection="1">
      <alignment horizontal="left" vertical="center" wrapText="1"/>
      <protection locked="0"/>
    </xf>
  </cellXfs>
  <cellStyles count="4">
    <cellStyle name="Normal" xfId="0" builtinId="0"/>
    <cellStyle name="Normal 2" xfId="1" xr:uid="{00000000-0005-0000-0000-000001000000}"/>
    <cellStyle name="Normal 3" xfId="3" xr:uid="{7F93EDFF-8779-4C66-B0FE-5149710FFC47}"/>
    <cellStyle name="Porcentaje" xfId="2" builtinId="5"/>
  </cellStyles>
  <dxfs count="30">
    <dxf>
      <font>
        <b val="0"/>
        <i val="0"/>
        <strike val="0"/>
        <condense val="0"/>
        <extend val="0"/>
        <outline val="0"/>
        <shadow val="0"/>
        <u val="none"/>
        <vertAlign val="baseline"/>
        <sz val="8"/>
        <color auto="1"/>
        <name val="Calibri"/>
        <family val="2"/>
        <scheme val="minor"/>
      </font>
      <numFmt numFmtId="2" formatCode="0.00"/>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border>
      <protection locked="1" hidden="1"/>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1"/>
    </dxf>
    <dxf>
      <font>
        <b val="0"/>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border>
      <protection locked="1" hidden="1"/>
    </dxf>
    <dxf>
      <alignment horizontal="left" textRotation="0" wrapText="0" indent="0" justifyLastLine="0" shrinkToFit="0" readingOrder="0"/>
      <protection locked="1" hidden="1"/>
    </dxf>
    <dxf>
      <font>
        <strike val="0"/>
        <outline val="0"/>
        <shadow val="0"/>
        <u val="none"/>
        <vertAlign val="baseline"/>
        <sz val="10"/>
        <color auto="1"/>
        <name val="Calibri"/>
        <family val="2"/>
        <scheme val="minor"/>
      </font>
      <alignment horizontal="left" textRotation="0" wrapText="0" indent="0" justifyLastLine="0" shrinkToFit="0" readingOrder="0"/>
      <protection locked="1" hidden="1"/>
    </dxf>
    <dxf>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top style="thin">
          <color auto="1"/>
        </top>
        <bottom style="thin">
          <color auto="1"/>
        </bottom>
        <vertical/>
        <horizontal/>
      </border>
      <protection locked="1" hidden="1"/>
    </dxf>
    <dxf>
      <numFmt numFmtId="164"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4"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i val="0"/>
        <strike val="0"/>
        <condense val="0"/>
        <extend val="0"/>
        <outline val="0"/>
        <shadow val="0"/>
        <u val="none"/>
        <vertAlign val="baseline"/>
        <sz val="11"/>
        <color theme="1"/>
        <name val="Arial Nova"/>
        <family val="2"/>
        <scheme val="none"/>
      </font>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4"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4"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i val="0"/>
        <strike val="0"/>
        <condense val="0"/>
        <extend val="0"/>
        <outline val="0"/>
        <shadow val="0"/>
        <u val="none"/>
        <vertAlign val="baseline"/>
        <sz val="11"/>
        <color theme="1"/>
        <name val="Arial Nova"/>
        <family val="2"/>
        <scheme val="none"/>
      </font>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5"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5"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5"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5"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i val="0"/>
        <strike val="0"/>
        <condense val="0"/>
        <extend val="0"/>
        <outline val="0"/>
        <shadow val="0"/>
        <u val="none"/>
        <vertAlign val="baseline"/>
        <sz val="11"/>
        <color theme="1"/>
        <name val="Arial Nova"/>
        <family val="2"/>
        <scheme val="none"/>
      </font>
      <numFmt numFmtId="164"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numFmt numFmtId="165" formatCode="#,##0.0"/>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protection locked="1" hidden="1"/>
    </dxf>
    <dxf>
      <protection locked="1" hidden="1"/>
    </dxf>
    <dxf>
      <protection locked="1" hidden="1"/>
    </dxf>
    <dxf>
      <protection locked="1" hidden="1"/>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protection locked="1" hidden="1"/>
    </dxf>
    <dxf>
      <protection locked="1" hidden="1"/>
    </dxf>
    <dxf>
      <numFmt numFmtId="164" formatCode="0.0"/>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border outline="0">
        <left style="thin">
          <color auto="1"/>
        </left>
        <right style="thin">
          <color auto="1"/>
        </right>
        <top style="thin">
          <color auto="1"/>
        </top>
        <bottom style="thin">
          <color auto="1"/>
        </bottom>
      </border>
    </dxf>
    <dxf>
      <fill>
        <patternFill patternType="solid">
          <fgColor indexed="64"/>
          <bgColor theme="8" tint="0.59999389629810485"/>
        </patternFill>
      </fill>
      <alignment horizontal="center" vertical="center" textRotation="0" wrapText="0" indent="0" justifyLastLine="0" shrinkToFit="0" readingOrder="0"/>
      <protection locked="1" hidden="1"/>
    </dxf>
    <dxf>
      <border outline="0">
        <bottom style="thin">
          <color auto="1"/>
        </bottom>
      </border>
    </dxf>
    <dxf>
      <fill>
        <patternFill patternType="solid">
          <fgColor indexed="64"/>
          <bgColor theme="7" tint="0.39997558519241921"/>
        </patternFill>
      </fill>
      <alignment horizontal="center" vertical="center" textRotation="0" wrapText="0" indent="0" justifyLastLine="0" shrinkToFit="0" readingOrder="0"/>
      <border diagonalUp="0" diagonalDown="0">
        <left style="thin">
          <color auto="1"/>
        </left>
        <right style="thin">
          <color auto="1"/>
        </right>
        <top/>
        <bottom/>
      </border>
      <protection locked="1" hidden="1"/>
    </dxf>
  </dxfs>
  <tableStyles count="0" defaultTableStyle="TableStyleMedium2" defaultPivotStyle="PivotStyleLight16"/>
  <colors>
    <mruColors>
      <color rgb="FF349A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280307</xdr:colOff>
      <xdr:row>0</xdr:row>
      <xdr:rowOff>83003</xdr:rowOff>
    </xdr:from>
    <xdr:to>
      <xdr:col>1</xdr:col>
      <xdr:colOff>194582</xdr:colOff>
      <xdr:row>3</xdr:row>
      <xdr:rowOff>9343</xdr:rowOff>
    </xdr:to>
    <xdr:pic>
      <xdr:nvPicPr>
        <xdr:cNvPr id="2" name="1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rcRect/>
        <a:stretch>
          <a:fillRect/>
        </a:stretch>
      </xdr:blipFill>
      <xdr:spPr bwMode="auto">
        <a:xfrm>
          <a:off x="280307" y="83003"/>
          <a:ext cx="676275" cy="586286"/>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66675</xdr:rowOff>
    </xdr:from>
    <xdr:to>
      <xdr:col>13</xdr:col>
      <xdr:colOff>182362</xdr:colOff>
      <xdr:row>39</xdr:row>
      <xdr:rowOff>77238</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52400" y="66675"/>
          <a:ext cx="9935962" cy="7440063"/>
        </a:xfrm>
        <a:prstGeom prst="rect">
          <a:avLst/>
        </a:prstGeom>
      </xdr:spPr>
    </xdr:pic>
    <xdr:clientData/>
  </xdr:twoCellAnchor>
  <xdr:twoCellAnchor>
    <xdr:from>
      <xdr:col>0</xdr:col>
      <xdr:colOff>0</xdr:colOff>
      <xdr:row>38</xdr:row>
      <xdr:rowOff>161925</xdr:rowOff>
    </xdr:from>
    <xdr:to>
      <xdr:col>13</xdr:col>
      <xdr:colOff>477699</xdr:colOff>
      <xdr:row>137</xdr:row>
      <xdr:rowOff>143612</xdr:rowOff>
    </xdr:to>
    <xdr:grpSp>
      <xdr:nvGrpSpPr>
        <xdr:cNvPr id="3" name="Grupo 2">
          <a:extLst>
            <a:ext uri="{FF2B5EF4-FFF2-40B4-BE49-F238E27FC236}">
              <a16:creationId xmlns:a16="http://schemas.microsoft.com/office/drawing/2014/main" id="{00000000-0008-0000-0F00-000003000000}"/>
            </a:ext>
          </a:extLst>
        </xdr:cNvPr>
        <xdr:cNvGrpSpPr/>
      </xdr:nvGrpSpPr>
      <xdr:grpSpPr>
        <a:xfrm>
          <a:off x="0" y="7240058"/>
          <a:ext cx="10823966" cy="18422087"/>
          <a:chOff x="0" y="7400925"/>
          <a:chExt cx="10383699" cy="18841187"/>
        </a:xfrm>
      </xdr:grpSpPr>
      <xdr:grpSp>
        <xdr:nvGrpSpPr>
          <xdr:cNvPr id="4" name="Grupo 3">
            <a:extLst>
              <a:ext uri="{FF2B5EF4-FFF2-40B4-BE49-F238E27FC236}">
                <a16:creationId xmlns:a16="http://schemas.microsoft.com/office/drawing/2014/main" id="{00000000-0008-0000-0F00-000004000000}"/>
              </a:ext>
            </a:extLst>
          </xdr:cNvPr>
          <xdr:cNvGrpSpPr/>
        </xdr:nvGrpSpPr>
        <xdr:grpSpPr>
          <a:xfrm>
            <a:off x="0" y="7400925"/>
            <a:ext cx="10383699" cy="15269197"/>
            <a:chOff x="0" y="7400925"/>
            <a:chExt cx="10383699" cy="15269197"/>
          </a:xfrm>
        </xdr:grpSpPr>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stretch>
              <a:fillRect/>
            </a:stretch>
          </xdr:blipFill>
          <xdr:spPr>
            <a:xfrm>
              <a:off x="542925" y="7400925"/>
              <a:ext cx="8735644" cy="5220429"/>
            </a:xfrm>
            <a:prstGeom prst="rect">
              <a:avLst/>
            </a:prstGeom>
          </xdr:spPr>
        </xdr:pic>
        <xdr:grpSp>
          <xdr:nvGrpSpPr>
            <xdr:cNvPr id="7" name="Grupo 6">
              <a:extLst>
                <a:ext uri="{FF2B5EF4-FFF2-40B4-BE49-F238E27FC236}">
                  <a16:creationId xmlns:a16="http://schemas.microsoft.com/office/drawing/2014/main" id="{00000000-0008-0000-0F00-000007000000}"/>
                </a:ext>
              </a:extLst>
            </xdr:cNvPr>
            <xdr:cNvGrpSpPr/>
          </xdr:nvGrpSpPr>
          <xdr:grpSpPr>
            <a:xfrm>
              <a:off x="0" y="12592050"/>
              <a:ext cx="10383699" cy="10078072"/>
              <a:chOff x="0" y="12592050"/>
              <a:chExt cx="10383699" cy="10078072"/>
            </a:xfrm>
          </xdr:grpSpPr>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3"/>
              <a:stretch>
                <a:fillRect/>
              </a:stretch>
            </xdr:blipFill>
            <xdr:spPr>
              <a:xfrm>
                <a:off x="0" y="12592050"/>
                <a:ext cx="10383699" cy="5906324"/>
              </a:xfrm>
              <a:prstGeom prst="rect">
                <a:avLst/>
              </a:prstGeom>
            </xdr:spPr>
          </xdr:pic>
          <xdr:pic>
            <xdr:nvPicPr>
              <xdr:cNvPr id="9" name="Imagen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4"/>
              <a:stretch>
                <a:fillRect/>
              </a:stretch>
            </xdr:blipFill>
            <xdr:spPr>
              <a:xfrm>
                <a:off x="66675" y="18211800"/>
                <a:ext cx="10136015" cy="4458322"/>
              </a:xfrm>
              <a:prstGeom prst="rect">
                <a:avLst/>
              </a:prstGeom>
            </xdr:spPr>
          </xdr:pic>
        </xdr:grpSp>
      </xdr:grpSp>
      <xdr:pic>
        <xdr:nvPicPr>
          <xdr:cNvPr id="5" name="Imagen 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5"/>
          <a:srcRect t="33569"/>
          <a:stretch/>
        </xdr:blipFill>
        <xdr:spPr>
          <a:xfrm>
            <a:off x="342900" y="22736175"/>
            <a:ext cx="9907383" cy="3505937"/>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1638300</xdr:colOff>
      <xdr:row>0</xdr:row>
      <xdr:rowOff>63500</xdr:rowOff>
    </xdr:from>
    <xdr:to>
      <xdr:col>2</xdr:col>
      <xdr:colOff>2527300</xdr:colOff>
      <xdr:row>0</xdr:row>
      <xdr:rowOff>736600</xdr:rowOff>
    </xdr:to>
    <xdr:pic>
      <xdr:nvPicPr>
        <xdr:cNvPr id="2" name="1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0" y="63500"/>
          <a:ext cx="8890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40822</xdr:colOff>
      <xdr:row>0</xdr:row>
      <xdr:rowOff>0</xdr:rowOff>
    </xdr:from>
    <xdr:to>
      <xdr:col>14</xdr:col>
      <xdr:colOff>19876</xdr:colOff>
      <xdr:row>35</xdr:row>
      <xdr:rowOff>149679</xdr:rowOff>
    </xdr:to>
    <xdr:pic>
      <xdr:nvPicPr>
        <xdr:cNvPr id="10" name="Imagen 9">
          <a:extLst>
            <a:ext uri="{FF2B5EF4-FFF2-40B4-BE49-F238E27FC236}">
              <a16:creationId xmlns:a16="http://schemas.microsoft.com/office/drawing/2014/main" id="{B1F7EED8-2710-5D51-BD24-38ED66231EF1}"/>
            </a:ext>
          </a:extLst>
        </xdr:cNvPr>
        <xdr:cNvPicPr>
          <a:picLocks noChangeAspect="1"/>
        </xdr:cNvPicPr>
      </xdr:nvPicPr>
      <xdr:blipFill>
        <a:blip xmlns:r="http://schemas.openxmlformats.org/officeDocument/2006/relationships" r:embed="rId1"/>
        <a:stretch>
          <a:fillRect/>
        </a:stretch>
      </xdr:blipFill>
      <xdr:spPr>
        <a:xfrm>
          <a:off x="40822" y="0"/>
          <a:ext cx="10647054" cy="681717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20223</xdr:colOff>
      <xdr:row>15</xdr:row>
      <xdr:rowOff>19451</xdr:rowOff>
    </xdr:to>
    <xdr:pic>
      <xdr:nvPicPr>
        <xdr:cNvPr id="2" name="Imagen 1">
          <a:extLst>
            <a:ext uri="{FF2B5EF4-FFF2-40B4-BE49-F238E27FC236}">
              <a16:creationId xmlns:a16="http://schemas.microsoft.com/office/drawing/2014/main" id="{31AB21C3-93FC-0DF2-0977-2BC9116C0328}"/>
            </a:ext>
          </a:extLst>
        </xdr:cNvPr>
        <xdr:cNvPicPr>
          <a:picLocks noChangeAspect="1"/>
        </xdr:cNvPicPr>
      </xdr:nvPicPr>
      <xdr:blipFill>
        <a:blip xmlns:r="http://schemas.openxmlformats.org/officeDocument/2006/relationships" r:embed="rId1"/>
        <a:stretch>
          <a:fillRect/>
        </a:stretch>
      </xdr:blipFill>
      <xdr:spPr>
        <a:xfrm>
          <a:off x="0" y="0"/>
          <a:ext cx="8402223" cy="2876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616742</xdr:colOff>
      <xdr:row>0</xdr:row>
      <xdr:rowOff>73817</xdr:rowOff>
    </xdr:from>
    <xdr:to>
      <xdr:col>3</xdr:col>
      <xdr:colOff>332292</xdr:colOff>
      <xdr:row>3</xdr:row>
      <xdr:rowOff>85882</xdr:rowOff>
    </xdr:to>
    <xdr:pic>
      <xdr:nvPicPr>
        <xdr:cNvPr id="8" name="7 Imagen">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1" cstate="print"/>
        <a:srcRect/>
        <a:stretch>
          <a:fillRect/>
        </a:stretch>
      </xdr:blipFill>
      <xdr:spPr bwMode="auto">
        <a:xfrm>
          <a:off x="2736055" y="73817"/>
          <a:ext cx="644236" cy="58356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155726</xdr:colOff>
      <xdr:row>0</xdr:row>
      <xdr:rowOff>27365</xdr:rowOff>
    </xdr:from>
    <xdr:to>
      <xdr:col>1</xdr:col>
      <xdr:colOff>938893</xdr:colOff>
      <xdr:row>4</xdr:row>
      <xdr:rowOff>1134</xdr:rowOff>
    </xdr:to>
    <xdr:pic>
      <xdr:nvPicPr>
        <xdr:cNvPr id="6" name="1 Imagen">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1" cstate="print"/>
        <a:srcRect/>
        <a:stretch>
          <a:fillRect/>
        </a:stretch>
      </xdr:blipFill>
      <xdr:spPr bwMode="auto">
        <a:xfrm>
          <a:off x="155726" y="27365"/>
          <a:ext cx="783167" cy="735769"/>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255548</xdr:colOff>
      <xdr:row>0</xdr:row>
      <xdr:rowOff>18094</xdr:rowOff>
    </xdr:from>
    <xdr:to>
      <xdr:col>5</xdr:col>
      <xdr:colOff>843879</xdr:colOff>
      <xdr:row>3</xdr:row>
      <xdr:rowOff>151006</xdr:rowOff>
    </xdr:to>
    <xdr:pic>
      <xdr:nvPicPr>
        <xdr:cNvPr id="2" name="7 Imagen">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rcRect/>
        <a:stretch>
          <a:fillRect/>
        </a:stretch>
      </xdr:blipFill>
      <xdr:spPr bwMode="auto">
        <a:xfrm>
          <a:off x="4925121" y="18094"/>
          <a:ext cx="588331" cy="69047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386293</xdr:colOff>
      <xdr:row>0</xdr:row>
      <xdr:rowOff>131232</xdr:rowOff>
    </xdr:from>
    <xdr:to>
      <xdr:col>1</xdr:col>
      <xdr:colOff>978959</xdr:colOff>
      <xdr:row>3</xdr:row>
      <xdr:rowOff>112184</xdr:rowOff>
    </xdr:to>
    <xdr:pic>
      <xdr:nvPicPr>
        <xdr:cNvPr id="5" name="1 Imagen">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cstate="print"/>
        <a:srcRect/>
        <a:stretch>
          <a:fillRect/>
        </a:stretch>
      </xdr:blipFill>
      <xdr:spPr bwMode="auto">
        <a:xfrm>
          <a:off x="2529418" y="131232"/>
          <a:ext cx="592666" cy="552452"/>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360741</xdr:colOff>
      <xdr:row>0</xdr:row>
      <xdr:rowOff>68036</xdr:rowOff>
    </xdr:from>
    <xdr:to>
      <xdr:col>5</xdr:col>
      <xdr:colOff>408215</xdr:colOff>
      <xdr:row>3</xdr:row>
      <xdr:rowOff>122464</xdr:rowOff>
    </xdr:to>
    <xdr:pic>
      <xdr:nvPicPr>
        <xdr:cNvPr id="2" name="7 Imagen">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rcRect/>
        <a:stretch>
          <a:fillRect/>
        </a:stretch>
      </xdr:blipFill>
      <xdr:spPr bwMode="auto">
        <a:xfrm>
          <a:off x="3803348" y="68036"/>
          <a:ext cx="809474" cy="625928"/>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133349</xdr:colOff>
      <xdr:row>0</xdr:row>
      <xdr:rowOff>123825</xdr:rowOff>
    </xdr:from>
    <xdr:ext cx="922460" cy="883653"/>
    <xdr:pic>
      <xdr:nvPicPr>
        <xdr:cNvPr id="2" name="1 Imagen">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33349" y="123825"/>
          <a:ext cx="922460" cy="883653"/>
        </a:xfrm>
        <a:prstGeom prst="rect">
          <a:avLst/>
        </a:prstGeom>
        <a:noFill/>
        <a:ln w="9525">
          <a:noFill/>
          <a:miter lim="800000"/>
          <a:headEnd/>
          <a:tailEnd/>
        </a:ln>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2</xdr:col>
      <xdr:colOff>420953</xdr:colOff>
      <xdr:row>0</xdr:row>
      <xdr:rowOff>76540</xdr:rowOff>
    </xdr:from>
    <xdr:to>
      <xdr:col>3</xdr:col>
      <xdr:colOff>148961</xdr:colOff>
      <xdr:row>4</xdr:row>
      <xdr:rowOff>13040</xdr:rowOff>
    </xdr:to>
    <xdr:pic>
      <xdr:nvPicPr>
        <xdr:cNvPr id="2" name="7 Imagen">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rcRect/>
        <a:stretch>
          <a:fillRect/>
        </a:stretch>
      </xdr:blipFill>
      <xdr:spPr bwMode="auto">
        <a:xfrm>
          <a:off x="1509524" y="76540"/>
          <a:ext cx="789743" cy="889000"/>
        </a:xfrm>
        <a:prstGeom prst="rect">
          <a:avLst/>
        </a:prstGeom>
        <a:noFill/>
        <a:ln w="9525">
          <a:noFill/>
          <a:miter lim="800000"/>
          <a:headEnd/>
          <a:tailEnd/>
        </a:ln>
      </xdr:spPr>
    </xdr:pic>
    <xdr:clientData/>
  </xdr:twoCellAnchor>
  <xdr:twoCellAnchor>
    <xdr:from>
      <xdr:col>12</xdr:col>
      <xdr:colOff>2381251</xdr:colOff>
      <xdr:row>0</xdr:row>
      <xdr:rowOff>129267</xdr:rowOff>
    </xdr:from>
    <xdr:to>
      <xdr:col>12</xdr:col>
      <xdr:colOff>3678116</xdr:colOff>
      <xdr:row>4</xdr:row>
      <xdr:rowOff>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2782551" y="129267"/>
          <a:ext cx="1296865" cy="850506"/>
        </a:xfrm>
        <a:prstGeom prst="leftArrow">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200"/>
            <a:t>REGRESAR</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1963131</xdr:colOff>
      <xdr:row>0</xdr:row>
      <xdr:rowOff>34794</xdr:rowOff>
    </xdr:from>
    <xdr:to>
      <xdr:col>7</xdr:col>
      <xdr:colOff>32655</xdr:colOff>
      <xdr:row>2</xdr:row>
      <xdr:rowOff>237909</xdr:rowOff>
    </xdr:to>
    <xdr:pic>
      <xdr:nvPicPr>
        <xdr:cNvPr id="2" name="1 Imagen">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rcRect/>
        <a:stretch>
          <a:fillRect/>
        </a:stretch>
      </xdr:blipFill>
      <xdr:spPr bwMode="auto">
        <a:xfrm>
          <a:off x="10135581" y="34794"/>
          <a:ext cx="998461" cy="758163"/>
        </a:xfrm>
        <a:prstGeom prst="rect">
          <a:avLst/>
        </a:prstGeom>
        <a:noFill/>
        <a:ln w="9525">
          <a:noFill/>
          <a:miter lim="800000"/>
          <a:headEnd/>
          <a:tailEnd/>
        </a:ln>
      </xdr:spPr>
    </xdr:pic>
    <xdr:clientData/>
  </xdr:twoCellAnchor>
  <xdr:twoCellAnchor editAs="oneCell">
    <xdr:from>
      <xdr:col>1</xdr:col>
      <xdr:colOff>439094</xdr:colOff>
      <xdr:row>0</xdr:row>
      <xdr:rowOff>0</xdr:rowOff>
    </xdr:from>
    <xdr:to>
      <xdr:col>1</xdr:col>
      <xdr:colOff>1222261</xdr:colOff>
      <xdr:row>2</xdr:row>
      <xdr:rowOff>203740</xdr:rowOff>
    </xdr:to>
    <xdr:pic>
      <xdr:nvPicPr>
        <xdr:cNvPr id="4" name="1 Imagen">
          <a:extLst>
            <a:ext uri="{FF2B5EF4-FFF2-40B4-BE49-F238E27FC236}">
              <a16:creationId xmlns:a16="http://schemas.microsoft.com/office/drawing/2014/main" id="{00000000-0008-0000-0C00-000004000000}"/>
            </a:ext>
          </a:extLst>
        </xdr:cNvPr>
        <xdr:cNvPicPr/>
      </xdr:nvPicPr>
      <xdr:blipFill>
        <a:blip xmlns:r="http://schemas.openxmlformats.org/officeDocument/2006/relationships" r:embed="rId1" cstate="print"/>
        <a:srcRect/>
        <a:stretch>
          <a:fillRect/>
        </a:stretch>
      </xdr:blipFill>
      <xdr:spPr bwMode="auto">
        <a:xfrm>
          <a:off x="2001194" y="0"/>
          <a:ext cx="783167" cy="758788"/>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Marlon Alexander Lizano Muñoz" id="{9B413609-2EAA-43D0-A37D-EB0A901895D8}" userId="Marlon Alexander Lizano Muñoz"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C6CA01-AA3A-4E60-A9F8-438FB740C29C}" name="capacidad_instalada" displayName="capacidad_instalada" ref="K2:AE14" totalsRowShown="0" headerRowDxfId="29" dataDxfId="27" headerRowBorderDxfId="28" tableBorderDxfId="26">
  <autoFilter ref="K2:AE14" xr:uid="{FDC6CA01-AA3A-4E60-A9F8-438FB740C29C}"/>
  <tableColumns count="21">
    <tableColumn id="21" xr3:uid="{C26F143E-A810-4C99-937E-1C89C5B95733}" name="concatenar" dataDxfId="25">
      <calculatedColumnFormula>CONCATENATE(capacidad_instalada[[#This Row],[NOMBRE AREA DE SALUD]]," ",capacidad_instalada[[#This Row],[AÑO]])</calculatedColumnFormula>
    </tableColumn>
    <tableColumn id="1" xr3:uid="{EB9EA2D9-0DA0-45BC-A778-041E28197A49}" name="NOMBRE AREA DE SALUD" dataDxfId="24"/>
    <tableColumn id="2" xr3:uid="{8121D410-7EAC-49E0-AA8D-4AEA40791322}" name="AÑO" dataDxfId="23"/>
    <tableColumn id="3" xr3:uid="{2F0DBBAB-10B2-43EC-9FE0-15512121361E}" name="HORAS" dataDxfId="22"/>
    <tableColumn id="4" xr3:uid="{67ABA45B-BCCD-4A6F-89F1-BDC4868263E0}" name="ALIMENTACIÓN" dataDxfId="21">
      <calculatedColumnFormula>+N3*0.115</calculatedColumnFormula>
    </tableColumn>
    <tableColumn id="5" xr3:uid="{0FDC7355-4876-4C54-B507-1C6A16D3F9DC}" name="ADMINISTRATIVO" dataDxfId="20"/>
    <tableColumn id="6" xr3:uid="{3057800D-D479-4389-88CD-989BC91AD2B2}" name="TRANSPORTE" dataDxfId="19"/>
    <tableColumn id="7" xr3:uid="{CB2BA76A-274D-4171-A944-5A6861D5F0F4}" name="OTROS" dataDxfId="18">
      <calculatedColumnFormula>+N3*0.05</calculatedColumnFormula>
    </tableColumn>
    <tableColumn id="8" xr3:uid="{9E8E22DA-B04A-4AEA-8A31-0B96C6B98F0E}" name=" HRSDISPONIBLE" dataDxfId="17">
      <calculatedColumnFormula>+N3-(O3+P3+Q3+R3)</calculatedColumnFormula>
    </tableColumn>
    <tableColumn id="9" xr3:uid="{D96B8AF0-6A9C-4C65-9F76-4726731795F5}" name="PREV" dataDxfId="16"/>
    <tableColumn id="10" xr3:uid="{1476572B-4ADD-436A-9F35-FEBFC0DB8A8A}" name="ConsultaGrup" dataDxfId="15">
      <calculatedColumnFormula>+T3*0.2</calculatedColumnFormula>
    </tableColumn>
    <tableColumn id="11" xr3:uid="{415604AE-0C07-464F-BB93-409D3A8E908C}" name="ConsultaIndiv" dataDxfId="14"/>
    <tableColumn id="12" xr3:uid="{F3AB7AF0-6C2A-4D0B-955E-571CB026973C}" name="Educación/capacitación" dataDxfId="13">
      <calculatedColumnFormula>+T3*0.2</calculatedColumnFormula>
    </tableColumn>
    <tableColumn id="13" xr3:uid="{63FED27A-B761-4F32-97F2-DE689A78C7BE}" name="VisitaDomic" dataDxfId="12"/>
    <tableColumn id="14" xr3:uid="{8D720807-DC8B-443A-81C6-46F6F97AC190}" name="PROMO" dataDxfId="11"/>
    <tableColumn id="15" xr3:uid="{956C85C9-189F-40E7-A566-E1D4BC0DE6B3}" name="Educación" dataDxfId="10"/>
    <tableColumn id="16" xr3:uid="{46445133-E5E2-49F8-872C-6F4977B7771C}" name="Capacitación" dataDxfId="9"/>
    <tableColumn id="17" xr3:uid="{20FE516D-BEF9-4598-8EE0-7838C34A2255}" name="VIG NUT" dataDxfId="8">
      <calculatedColumnFormula>+S3*0.05</calculatedColumnFormula>
    </tableColumn>
    <tableColumn id="18" xr3:uid="{F810C7E3-6CF3-4434-ADEC-B33E29A6EEF1}" name="ValoraciónNutricional" dataDxfId="7">
      <calculatedColumnFormula>+AB3*0.5</calculatedColumnFormula>
    </tableColumn>
    <tableColumn id="19" xr3:uid="{29D6AFF7-ACFF-43C0-B992-2BB9667017BE}" name="AnálisisDatos" dataDxfId="6">
      <calculatedColumnFormula>+AB3*0.5</calculatedColumnFormula>
    </tableColumn>
    <tableColumn id="20" xr3:uid="{84A93F6F-97A0-4EEC-9A1F-D446B79ECC44}" name="AdmServAlimentación"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867CAED-5F56-4586-B54A-F754A5E102DE}" name="AreasSalud" displayName="AreasSalud" ref="AF1:AH106" totalsRowShown="0" headerRowDxfId="4" dataDxfId="3">
  <autoFilter ref="AF1:AH106" xr:uid="{E867CAED-5F56-4586-B54A-F754A5E102DE}"/>
  <tableColumns count="3">
    <tableColumn id="2" xr3:uid="{281A3ECA-D46A-46B3-B902-D9DA002CE693}" name="Area de Salud" dataDxfId="2"/>
    <tableColumn id="4" xr3:uid="{5B7EA557-A72E-454D-AEFD-2ED698ADB168}" name="UP2" dataDxfId="1"/>
    <tableColumn id="3" xr3:uid="{D8D6A6FA-0764-4467-8E02-0CDE2101BA6D}" name="REG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 dT="2020-09-15T06:21:25.04" personId="{9B413609-2EAA-43D0-A37D-EB0A901895D8}" id="{DE74BBC1-8392-4E91-A500-EDC5E40B04F7}">
    <text>Los días feriados deben ser considerados y excluidos de los días en este conteo mensual. Por tanto, solo incluya días laborables.</text>
  </threadedComment>
  <threadedComment ref="F1" dT="2020-09-15T06:15:34.77" personId="{9B413609-2EAA-43D0-A37D-EB0A901895D8}" id="{2FE0922B-98E0-44C4-B43F-0FB33B378B77}">
    <text>Registras 9 horas para los días de L-J y 8 horas para los Viernes. (SE REGISTRAN SOLO HORAS TOTALES)</text>
  </threadedComment>
  <threadedComment ref="G1" dT="2020-09-15T06:14:39.87" personId="{9B413609-2EAA-43D0-A37D-EB0A901895D8}" id="{E3386294-C245-4819-82FC-799B9C60D81F}">
    <text>Incapacidades, permisos, licencias (Registrar tiempo, 9 horas si es L-J y 8 horas si es V)</text>
  </threadedComment>
  <threadedComment ref="I1" dT="2020-09-15T06:10:40.56" personId="{9B413609-2EAA-43D0-A37D-EB0A901895D8}" id="{2DA1DFEF-0A47-4F55-B865-7504821D07CE}">
    <text>TIEMPO EFECTIVO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showGridLines="0" zoomScale="110" zoomScaleNormal="110" zoomScalePageLayoutView="90" workbookViewId="0">
      <selection activeCell="O11" sqref="O11"/>
    </sheetView>
  </sheetViews>
  <sheetFormatPr baseColWidth="10" defaultColWidth="11.44140625" defaultRowHeight="14.4"/>
  <sheetData>
    <row r="1" spans="1:13" ht="15" customHeight="1">
      <c r="A1" s="247" t="s">
        <v>23</v>
      </c>
      <c r="B1" s="248"/>
      <c r="C1" s="248"/>
      <c r="D1" s="248"/>
      <c r="E1" s="248"/>
      <c r="F1" s="248"/>
      <c r="G1" s="248"/>
      <c r="H1" s="248"/>
      <c r="I1" s="248"/>
      <c r="J1" s="248"/>
      <c r="K1" s="248"/>
      <c r="L1" s="248"/>
      <c r="M1" s="249"/>
    </row>
    <row r="2" spans="1:13" ht="45.75" customHeight="1">
      <c r="A2" s="250"/>
      <c r="B2" s="251"/>
      <c r="C2" s="251"/>
      <c r="D2" s="251"/>
      <c r="E2" s="251"/>
      <c r="F2" s="251"/>
      <c r="G2" s="251"/>
      <c r="H2" s="251"/>
      <c r="I2" s="251"/>
      <c r="J2" s="251"/>
      <c r="K2" s="251"/>
      <c r="L2" s="251"/>
      <c r="M2" s="252"/>
    </row>
    <row r="3" spans="1:13" ht="63.75" customHeight="1">
      <c r="A3" s="253" t="s">
        <v>234</v>
      </c>
      <c r="B3" s="254"/>
      <c r="C3" s="254"/>
      <c r="D3" s="254"/>
      <c r="E3" s="254"/>
      <c r="F3" s="254"/>
      <c r="G3" s="254"/>
      <c r="H3" s="254"/>
      <c r="I3" s="254"/>
      <c r="J3" s="254"/>
      <c r="K3" s="254"/>
      <c r="L3" s="254"/>
      <c r="M3" s="255"/>
    </row>
    <row r="4" spans="1:13" s="21" customFormat="1" ht="49.65" customHeight="1">
      <c r="A4" s="256" t="s">
        <v>26</v>
      </c>
      <c r="B4" s="257"/>
      <c r="C4" s="257"/>
      <c r="D4" s="257"/>
      <c r="E4" s="257"/>
      <c r="F4" s="257"/>
      <c r="G4" s="257"/>
      <c r="H4" s="257"/>
      <c r="I4" s="257"/>
      <c r="J4" s="257"/>
      <c r="K4" s="257"/>
      <c r="L4" s="257"/>
      <c r="M4" s="258"/>
    </row>
    <row r="5" spans="1:13" s="21" customFormat="1" ht="27.15" customHeight="1">
      <c r="A5" s="256" t="s">
        <v>27</v>
      </c>
      <c r="B5" s="257"/>
      <c r="C5" s="257"/>
      <c r="D5" s="257"/>
      <c r="E5" s="257"/>
      <c r="F5" s="257"/>
      <c r="G5" s="257"/>
      <c r="H5" s="257"/>
      <c r="I5" s="257"/>
      <c r="J5" s="257"/>
      <c r="K5" s="257"/>
      <c r="L5" s="257"/>
      <c r="M5" s="258"/>
    </row>
    <row r="6" spans="1:13" s="21" customFormat="1" ht="24" customHeight="1">
      <c r="A6" s="256" t="s">
        <v>236</v>
      </c>
      <c r="B6" s="257"/>
      <c r="C6" s="257"/>
      <c r="D6" s="257"/>
      <c r="E6" s="257"/>
      <c r="F6" s="257"/>
      <c r="G6" s="257"/>
      <c r="H6" s="257"/>
      <c r="I6" s="257"/>
      <c r="J6" s="257"/>
      <c r="K6" s="257"/>
      <c r="L6" s="257"/>
      <c r="M6" s="258"/>
    </row>
    <row r="7" spans="1:13" s="21" customFormat="1" ht="22.65" customHeight="1">
      <c r="A7" s="259" t="s">
        <v>25</v>
      </c>
      <c r="B7" s="260"/>
      <c r="C7" s="260"/>
      <c r="D7" s="260"/>
      <c r="E7" s="260"/>
      <c r="F7" s="260"/>
      <c r="G7" s="260"/>
      <c r="H7" s="260"/>
      <c r="I7" s="260"/>
      <c r="J7" s="260"/>
      <c r="K7" s="260"/>
      <c r="L7" s="260"/>
      <c r="M7" s="261"/>
    </row>
    <row r="8" spans="1:13" s="21" customFormat="1" ht="15.9" customHeight="1">
      <c r="A8" s="262"/>
      <c r="B8" s="263"/>
      <c r="C8" s="263"/>
      <c r="D8" s="263"/>
      <c r="E8" s="263"/>
      <c r="F8" s="263"/>
      <c r="G8" s="263"/>
      <c r="H8" s="263"/>
      <c r="I8" s="263"/>
      <c r="J8" s="263"/>
      <c r="K8" s="263"/>
      <c r="L8" s="263"/>
      <c r="M8" s="264"/>
    </row>
    <row r="9" spans="1:13" s="21" customFormat="1" ht="35.1" customHeight="1">
      <c r="A9" s="256" t="s">
        <v>28</v>
      </c>
      <c r="B9" s="257"/>
      <c r="C9" s="257"/>
      <c r="D9" s="257"/>
      <c r="E9" s="257"/>
      <c r="F9" s="257"/>
      <c r="G9" s="257"/>
      <c r="H9" s="257"/>
      <c r="I9" s="257"/>
      <c r="J9" s="257"/>
      <c r="K9" s="257"/>
      <c r="L9" s="257"/>
      <c r="M9" s="258"/>
    </row>
    <row r="10" spans="1:13" ht="21.75" customHeight="1">
      <c r="A10" s="241" t="s">
        <v>20</v>
      </c>
      <c r="B10" s="242"/>
      <c r="C10" s="242"/>
      <c r="D10" s="242"/>
      <c r="E10" s="242"/>
      <c r="F10" s="242"/>
      <c r="G10" s="242"/>
      <c r="H10" s="242"/>
      <c r="I10" s="242"/>
      <c r="J10" s="242"/>
      <c r="K10" s="242"/>
      <c r="L10" s="242"/>
      <c r="M10" s="243"/>
    </row>
    <row r="11" spans="1:13" ht="22.65" customHeight="1">
      <c r="A11" s="241" t="s">
        <v>476</v>
      </c>
      <c r="B11" s="242"/>
      <c r="C11" s="242"/>
      <c r="D11" s="242"/>
      <c r="E11" s="242"/>
      <c r="F11" s="242"/>
      <c r="G11" s="242"/>
      <c r="H11" s="242"/>
      <c r="I11" s="242"/>
      <c r="J11" s="242"/>
      <c r="K11" s="242"/>
      <c r="L11" s="242"/>
      <c r="M11" s="243"/>
    </row>
    <row r="12" spans="1:13" ht="25.5" customHeight="1">
      <c r="A12" s="241" t="s">
        <v>477</v>
      </c>
      <c r="B12" s="242"/>
      <c r="C12" s="242"/>
      <c r="D12" s="242"/>
      <c r="E12" s="242"/>
      <c r="F12" s="242"/>
      <c r="G12" s="242"/>
      <c r="H12" s="242"/>
      <c r="I12" s="242"/>
      <c r="J12" s="242"/>
      <c r="K12" s="242"/>
      <c r="L12" s="242"/>
      <c r="M12" s="243"/>
    </row>
    <row r="13" spans="1:13" ht="23.25" customHeight="1">
      <c r="A13" s="241" t="s">
        <v>478</v>
      </c>
      <c r="B13" s="242"/>
      <c r="C13" s="242"/>
      <c r="D13" s="242"/>
      <c r="E13" s="242"/>
      <c r="F13" s="242"/>
      <c r="G13" s="242"/>
      <c r="H13" s="242"/>
      <c r="I13" s="242"/>
      <c r="J13" s="242"/>
      <c r="K13" s="242"/>
      <c r="L13" s="242"/>
      <c r="M13" s="243"/>
    </row>
    <row r="14" spans="1:13" ht="24.75" customHeight="1">
      <c r="A14" s="241" t="s">
        <v>479</v>
      </c>
      <c r="B14" s="242"/>
      <c r="C14" s="242"/>
      <c r="D14" s="242"/>
      <c r="E14" s="242"/>
      <c r="F14" s="242"/>
      <c r="G14" s="242"/>
      <c r="H14" s="242"/>
      <c r="I14" s="242"/>
      <c r="J14" s="242"/>
      <c r="K14" s="242"/>
      <c r="L14" s="242"/>
      <c r="M14" s="243"/>
    </row>
    <row r="15" spans="1:13" ht="20.25" customHeight="1">
      <c r="A15" s="241" t="s">
        <v>480</v>
      </c>
      <c r="B15" s="242"/>
      <c r="C15" s="242"/>
      <c r="D15" s="242"/>
      <c r="E15" s="242"/>
      <c r="F15" s="242"/>
      <c r="G15" s="242"/>
      <c r="H15" s="242"/>
      <c r="I15" s="242"/>
      <c r="J15" s="242"/>
      <c r="K15" s="242"/>
      <c r="L15" s="242"/>
      <c r="M15" s="243"/>
    </row>
    <row r="16" spans="1:13" ht="22.65" customHeight="1" thickBot="1">
      <c r="A16" s="244" t="s">
        <v>501</v>
      </c>
      <c r="B16" s="245"/>
      <c r="C16" s="245"/>
      <c r="D16" s="245"/>
      <c r="E16" s="245"/>
      <c r="F16" s="245"/>
      <c r="G16" s="245"/>
      <c r="H16" s="245"/>
      <c r="I16" s="245"/>
      <c r="J16" s="245"/>
      <c r="K16" s="245"/>
      <c r="L16" s="245"/>
      <c r="M16" s="246"/>
    </row>
    <row r="17" spans="1:7">
      <c r="A17" s="1"/>
      <c r="B17" s="1"/>
      <c r="C17" s="1"/>
      <c r="D17" s="1"/>
      <c r="E17" s="1"/>
      <c r="F17" s="1"/>
      <c r="G17" s="1"/>
    </row>
    <row r="18" spans="1:7" ht="14.25" customHeight="1">
      <c r="A18" s="2"/>
      <c r="B18" s="1"/>
      <c r="C18" s="1"/>
      <c r="D18" s="1"/>
      <c r="E18" s="1"/>
      <c r="F18" s="1"/>
      <c r="G18" s="1"/>
    </row>
    <row r="19" spans="1:7">
      <c r="A19" s="1"/>
      <c r="B19" s="1"/>
      <c r="C19" s="1"/>
      <c r="D19" s="1"/>
      <c r="E19" s="1"/>
      <c r="F19" s="1"/>
      <c r="G19" s="1"/>
    </row>
    <row r="20" spans="1:7">
      <c r="A20" s="1"/>
      <c r="B20" s="1"/>
      <c r="C20" s="1"/>
      <c r="D20" s="1"/>
      <c r="E20" s="1"/>
      <c r="F20" s="1"/>
      <c r="G20" s="1"/>
    </row>
    <row r="21" spans="1:7">
      <c r="A21" s="1"/>
      <c r="B21" s="1"/>
      <c r="C21" s="1"/>
      <c r="D21" s="1"/>
      <c r="E21" s="1"/>
      <c r="F21" s="1"/>
      <c r="G21" s="1"/>
    </row>
    <row r="22" spans="1:7">
      <c r="A22" s="1"/>
      <c r="B22" s="1"/>
      <c r="C22" s="1"/>
      <c r="D22" s="1"/>
      <c r="E22" s="1"/>
      <c r="F22" s="1"/>
      <c r="G22" s="1"/>
    </row>
    <row r="23" spans="1:7">
      <c r="A23" s="1"/>
      <c r="B23" s="1"/>
      <c r="C23" s="1"/>
      <c r="D23" s="1"/>
      <c r="E23" s="1"/>
      <c r="F23" s="1"/>
      <c r="G23" s="1"/>
    </row>
    <row r="24" spans="1:7">
      <c r="A24" s="1"/>
      <c r="B24" s="1"/>
      <c r="C24" s="1"/>
      <c r="D24" s="1"/>
      <c r="E24" s="1"/>
      <c r="F24" s="1"/>
      <c r="G24" s="1"/>
    </row>
    <row r="25" spans="1:7">
      <c r="A25" s="1"/>
      <c r="B25" s="1"/>
      <c r="C25" s="1"/>
      <c r="D25" s="1"/>
      <c r="E25" s="1"/>
      <c r="F25" s="1"/>
      <c r="G25" s="1"/>
    </row>
    <row r="26" spans="1:7">
      <c r="A26" s="1"/>
      <c r="B26" s="1"/>
      <c r="C26" s="1"/>
      <c r="D26" s="1"/>
      <c r="E26" s="1"/>
      <c r="F26" s="1"/>
      <c r="G26" s="1"/>
    </row>
    <row r="27" spans="1:7">
      <c r="A27" s="1"/>
      <c r="B27" s="1"/>
      <c r="C27" s="1"/>
      <c r="D27" s="1"/>
      <c r="E27" s="1"/>
      <c r="F27" s="1"/>
      <c r="G27" s="1"/>
    </row>
  </sheetData>
  <mergeCells count="15">
    <mergeCell ref="A15:M15"/>
    <mergeCell ref="A16:M16"/>
    <mergeCell ref="A1:M2"/>
    <mergeCell ref="A3:M3"/>
    <mergeCell ref="A4:M4"/>
    <mergeCell ref="A5:M5"/>
    <mergeCell ref="A6:M6"/>
    <mergeCell ref="A12:M12"/>
    <mergeCell ref="A13:M13"/>
    <mergeCell ref="A14:M14"/>
    <mergeCell ref="A7:M7"/>
    <mergeCell ref="A8:M8"/>
    <mergeCell ref="A9:M9"/>
    <mergeCell ref="A10:M10"/>
    <mergeCell ref="A11:M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49D5E-32CD-4AF5-B777-D2F57DBD0C5C}">
  <dimension ref="A1:M20"/>
  <sheetViews>
    <sheetView topLeftCell="B6" zoomScale="125" zoomScaleNormal="90" workbookViewId="0">
      <selection activeCell="H9" sqref="H9"/>
    </sheetView>
  </sheetViews>
  <sheetFormatPr baseColWidth="10" defaultRowHeight="14.4"/>
  <cols>
    <col min="1" max="1" width="4.88671875" customWidth="1"/>
    <col min="2" max="2" width="32" customWidth="1"/>
    <col min="3" max="3" width="15.88671875" customWidth="1"/>
    <col min="6" max="6" width="19.88671875" customWidth="1"/>
    <col min="10" max="10" width="28.88671875" customWidth="1"/>
    <col min="12" max="12" width="19" customWidth="1"/>
    <col min="13" max="13" width="30" customWidth="1"/>
  </cols>
  <sheetData>
    <row r="1" spans="1:13" ht="18">
      <c r="A1" s="9"/>
      <c r="B1" s="86"/>
      <c r="C1" s="415" t="s">
        <v>505</v>
      </c>
      <c r="D1" s="415"/>
      <c r="E1" s="415"/>
      <c r="F1" s="415"/>
      <c r="G1" s="415"/>
      <c r="H1" s="415"/>
      <c r="I1" s="415"/>
      <c r="J1" s="415"/>
      <c r="K1" s="415"/>
      <c r="L1" s="415"/>
      <c r="M1" s="9"/>
    </row>
    <row r="2" spans="1:13" ht="18">
      <c r="A2" s="9"/>
      <c r="B2" s="86"/>
      <c r="C2" s="415" t="s">
        <v>8</v>
      </c>
      <c r="D2" s="415"/>
      <c r="E2" s="415"/>
      <c r="F2" s="415"/>
      <c r="G2" s="415"/>
      <c r="H2" s="415"/>
      <c r="I2" s="415"/>
      <c r="J2" s="415"/>
      <c r="K2" s="415"/>
      <c r="L2" s="415"/>
      <c r="M2" s="9"/>
    </row>
    <row r="3" spans="1:13" ht="18">
      <c r="A3" s="9"/>
      <c r="B3" s="9"/>
      <c r="C3" s="415" t="s">
        <v>5</v>
      </c>
      <c r="D3" s="415"/>
      <c r="E3" s="415"/>
      <c r="F3" s="415"/>
      <c r="G3" s="415"/>
      <c r="H3" s="415"/>
      <c r="I3" s="415"/>
      <c r="J3" s="415"/>
      <c r="K3" s="415"/>
      <c r="L3" s="415"/>
      <c r="M3" s="9"/>
    </row>
    <row r="4" spans="1:13" ht="18">
      <c r="A4" s="9"/>
      <c r="B4" s="9"/>
      <c r="C4" s="415" t="s">
        <v>6</v>
      </c>
      <c r="D4" s="415"/>
      <c r="E4" s="415"/>
      <c r="F4" s="415"/>
      <c r="G4" s="415"/>
      <c r="H4" s="415"/>
      <c r="I4" s="415"/>
      <c r="J4" s="415"/>
      <c r="K4" s="415"/>
      <c r="L4" s="415"/>
      <c r="M4" s="9"/>
    </row>
    <row r="5" spans="1:13" ht="30.75" customHeight="1">
      <c r="A5" s="314" t="s">
        <v>416</v>
      </c>
      <c r="B5" s="314"/>
      <c r="C5" s="314"/>
      <c r="D5" s="314"/>
      <c r="E5" s="314"/>
      <c r="F5" s="314"/>
      <c r="G5" s="152" t="s">
        <v>9</v>
      </c>
      <c r="H5" s="152" t="s">
        <v>10</v>
      </c>
      <c r="I5" s="152" t="s">
        <v>603</v>
      </c>
      <c r="J5" s="152" t="s">
        <v>456</v>
      </c>
      <c r="K5" s="377" t="s">
        <v>22</v>
      </c>
      <c r="L5" s="377"/>
      <c r="M5" s="152" t="s">
        <v>21</v>
      </c>
    </row>
    <row r="6" spans="1:13" ht="30.75" customHeight="1">
      <c r="A6" s="341" t="s">
        <v>419</v>
      </c>
      <c r="B6" s="373" t="s">
        <v>621</v>
      </c>
      <c r="C6" s="374"/>
      <c r="D6" s="374"/>
      <c r="E6" s="374"/>
      <c r="F6" s="375"/>
      <c r="G6" s="236">
        <v>1</v>
      </c>
      <c r="H6" s="166"/>
      <c r="I6" s="236"/>
      <c r="J6" s="422" t="s">
        <v>622</v>
      </c>
      <c r="K6" s="307"/>
      <c r="L6" s="376"/>
      <c r="M6" s="101"/>
    </row>
    <row r="7" spans="1:13" ht="27.75" customHeight="1">
      <c r="A7" s="341"/>
      <c r="B7" s="419" t="s">
        <v>623</v>
      </c>
      <c r="C7" s="420"/>
      <c r="D7" s="420"/>
      <c r="E7" s="420"/>
      <c r="F7" s="421"/>
      <c r="G7" s="240">
        <v>1</v>
      </c>
      <c r="H7" s="237"/>
      <c r="I7" s="236"/>
      <c r="J7" s="423"/>
      <c r="K7" s="312"/>
      <c r="L7" s="313"/>
      <c r="M7" s="101"/>
    </row>
    <row r="8" spans="1:13" ht="32.25" customHeight="1">
      <c r="A8" s="341"/>
      <c r="B8" s="373" t="s">
        <v>612</v>
      </c>
      <c r="C8" s="374"/>
      <c r="D8" s="374"/>
      <c r="E8" s="374"/>
      <c r="F8" s="375"/>
      <c r="G8" s="168">
        <v>1</v>
      </c>
      <c r="H8" s="101"/>
      <c r="I8" s="77"/>
      <c r="J8" s="150" t="s">
        <v>500</v>
      </c>
      <c r="K8" s="312"/>
      <c r="L8" s="313"/>
      <c r="M8" s="101"/>
    </row>
    <row r="9" spans="1:13" ht="44.25" customHeight="1">
      <c r="A9" s="341"/>
      <c r="B9" s="323" t="s">
        <v>609</v>
      </c>
      <c r="C9" s="324"/>
      <c r="D9" s="324"/>
      <c r="E9" s="324"/>
      <c r="F9" s="325"/>
      <c r="G9" s="4">
        <v>1</v>
      </c>
      <c r="H9" s="77"/>
      <c r="I9" s="77"/>
      <c r="J9" s="238" t="s">
        <v>624</v>
      </c>
      <c r="K9" s="312"/>
      <c r="L9" s="313"/>
      <c r="M9" s="77"/>
    </row>
    <row r="10" spans="1:13" ht="44.25" customHeight="1">
      <c r="A10" s="341"/>
      <c r="B10" s="324" t="s">
        <v>626</v>
      </c>
      <c r="C10" s="324"/>
      <c r="D10" s="324"/>
      <c r="E10" s="324"/>
      <c r="F10" s="325"/>
      <c r="G10" s="4">
        <v>1</v>
      </c>
      <c r="H10" s="77"/>
      <c r="I10" s="77"/>
      <c r="J10" s="239" t="s">
        <v>627</v>
      </c>
      <c r="K10" s="312"/>
      <c r="L10" s="370"/>
      <c r="M10" s="77"/>
    </row>
    <row r="11" spans="1:13" ht="51" customHeight="1">
      <c r="A11" s="341"/>
      <c r="B11" s="324" t="s">
        <v>610</v>
      </c>
      <c r="C11" s="324"/>
      <c r="D11" s="324"/>
      <c r="E11" s="324"/>
      <c r="F11" s="325"/>
      <c r="G11" s="4">
        <v>1</v>
      </c>
      <c r="H11" s="77"/>
      <c r="I11" s="77"/>
      <c r="J11" s="150" t="s">
        <v>472</v>
      </c>
      <c r="K11" s="312"/>
      <c r="L11" s="313"/>
      <c r="M11" s="77"/>
    </row>
    <row r="12" spans="1:13" ht="30" customHeight="1">
      <c r="A12" s="341"/>
      <c r="B12" s="416" t="s">
        <v>611</v>
      </c>
      <c r="C12" s="417"/>
      <c r="D12" s="417"/>
      <c r="E12" s="417"/>
      <c r="F12" s="418"/>
      <c r="G12" s="4">
        <v>1</v>
      </c>
      <c r="H12" s="77"/>
      <c r="I12" s="77"/>
      <c r="J12" s="150" t="s">
        <v>473</v>
      </c>
      <c r="K12" s="312"/>
      <c r="L12" s="370"/>
      <c r="M12" s="77"/>
    </row>
    <row r="13" spans="1:13" ht="23.4">
      <c r="A13" s="364" t="s">
        <v>238</v>
      </c>
      <c r="B13" s="365"/>
      <c r="C13" s="365"/>
      <c r="D13" s="365"/>
      <c r="E13" s="364"/>
      <c r="F13" s="364"/>
      <c r="G13" s="151">
        <f>SUM(G6:G12)</f>
        <v>7</v>
      </c>
      <c r="H13" s="151">
        <f>SUM(H6:H12)</f>
        <v>0</v>
      </c>
      <c r="I13" s="151"/>
    </row>
    <row r="16" spans="1:13" ht="23.4">
      <c r="A16" s="326" t="s">
        <v>15</v>
      </c>
      <c r="B16" s="327"/>
      <c r="C16" s="177">
        <f>G13</f>
        <v>7</v>
      </c>
    </row>
    <row r="17" spans="1:3" ht="23.25" customHeight="1">
      <c r="A17" s="326" t="s">
        <v>604</v>
      </c>
      <c r="B17" s="327"/>
      <c r="C17" s="177">
        <f>H13</f>
        <v>0</v>
      </c>
    </row>
    <row r="18" spans="1:3" ht="23.4">
      <c r="A18" s="326" t="s">
        <v>603</v>
      </c>
      <c r="B18" s="327"/>
      <c r="C18" s="177">
        <f>J14</f>
        <v>0</v>
      </c>
    </row>
    <row r="19" spans="1:3" ht="23.4">
      <c r="A19" s="326" t="s">
        <v>13</v>
      </c>
      <c r="B19" s="327"/>
      <c r="C19" s="177">
        <f>SUM(C16:C18)</f>
        <v>7</v>
      </c>
    </row>
    <row r="20" spans="1:3" ht="23.4">
      <c r="A20" s="326" t="s">
        <v>605</v>
      </c>
      <c r="B20" s="327"/>
      <c r="C20" s="177">
        <f>SUM(C16:C17)</f>
        <v>7</v>
      </c>
    </row>
  </sheetData>
  <mergeCells count="28">
    <mergeCell ref="A19:B19"/>
    <mergeCell ref="A20:B20"/>
    <mergeCell ref="A13:F13"/>
    <mergeCell ref="A16:B16"/>
    <mergeCell ref="A17:B17"/>
    <mergeCell ref="A18:B18"/>
    <mergeCell ref="B12:F12"/>
    <mergeCell ref="K12:L12"/>
    <mergeCell ref="B6:F6"/>
    <mergeCell ref="A6:A12"/>
    <mergeCell ref="B8:F8"/>
    <mergeCell ref="K6:L6"/>
    <mergeCell ref="B9:F9"/>
    <mergeCell ref="K9:L9"/>
    <mergeCell ref="B10:F10"/>
    <mergeCell ref="B11:F11"/>
    <mergeCell ref="K10:L10"/>
    <mergeCell ref="K11:L11"/>
    <mergeCell ref="K8:L8"/>
    <mergeCell ref="B7:F7"/>
    <mergeCell ref="J6:J7"/>
    <mergeCell ref="K7:L7"/>
    <mergeCell ref="C1:L1"/>
    <mergeCell ref="C2:L2"/>
    <mergeCell ref="C3:L3"/>
    <mergeCell ref="C4:L4"/>
    <mergeCell ref="A5:F5"/>
    <mergeCell ref="K5:L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65A1-80E2-4315-986D-4A84A120C891}">
  <sheetPr codeName="Hoja1">
    <tabColor rgb="FFFF0000"/>
  </sheetPr>
  <dimension ref="A1:AJ106"/>
  <sheetViews>
    <sheetView topLeftCell="I1" workbookViewId="0">
      <selection activeCell="L3" sqref="L3"/>
    </sheetView>
  </sheetViews>
  <sheetFormatPr baseColWidth="10" defaultColWidth="11.44140625" defaultRowHeight="14.4"/>
  <cols>
    <col min="1" max="1" width="9.6640625" style="44" customWidth="1"/>
    <col min="2" max="2" width="7" style="33" customWidth="1"/>
    <col min="3" max="3" width="6.6640625" style="33" customWidth="1"/>
    <col min="4" max="4" width="11.44140625" style="33"/>
    <col min="5" max="5" width="18.33203125" style="33" customWidth="1"/>
    <col min="6" max="6" width="10.5546875" style="33" customWidth="1"/>
    <col min="7" max="7" width="20.109375" style="33" customWidth="1"/>
    <col min="8" max="8" width="2.44140625" style="33" customWidth="1"/>
    <col min="9" max="9" width="17.88671875" style="33" customWidth="1"/>
    <col min="10" max="10" width="6.5546875" style="33" customWidth="1"/>
    <col min="11" max="11" width="29" style="33" customWidth="1"/>
    <col min="12" max="12" width="7.33203125" style="33" customWidth="1"/>
    <col min="13" max="13" width="9.33203125" style="33" customWidth="1"/>
    <col min="14" max="14" width="17" style="33" customWidth="1"/>
    <col min="15" max="15" width="18.88671875" style="33" customWidth="1"/>
    <col min="16" max="16" width="14.6640625" style="33" customWidth="1"/>
    <col min="17" max="17" width="11.44140625" style="33"/>
    <col min="18" max="18" width="17.44140625" style="33" customWidth="1"/>
    <col min="19" max="19" width="11.44140625" style="33"/>
    <col min="20" max="21" width="15.33203125" style="33" customWidth="1"/>
    <col min="22" max="22" width="23.6640625" style="33" customWidth="1"/>
    <col min="23" max="23" width="13.6640625" style="33" customWidth="1"/>
    <col min="24" max="24" width="11.44140625" style="33"/>
    <col min="25" max="25" width="12" style="33" customWidth="1"/>
    <col min="26" max="26" width="14.33203125" style="33" customWidth="1"/>
    <col min="27" max="27" width="11.44140625" style="33"/>
    <col min="28" max="28" width="22.44140625" style="33" customWidth="1"/>
    <col min="29" max="29" width="15" style="33" customWidth="1"/>
    <col min="30" max="30" width="23" style="33" customWidth="1"/>
    <col min="31" max="31" width="11.44140625" style="33"/>
    <col min="32" max="32" width="27.6640625" style="76" customWidth="1"/>
    <col min="33" max="33" width="6.44140625" style="76" customWidth="1"/>
    <col min="34" max="34" width="11.44140625" style="76"/>
    <col min="35" max="35" width="9.88671875" style="33" customWidth="1"/>
    <col min="36" max="36" width="19.6640625" style="33" customWidth="1"/>
    <col min="37" max="16384" width="11.44140625" style="33"/>
  </cols>
  <sheetData>
    <row r="1" spans="1:36" s="28" customFormat="1" ht="19.5" customHeight="1">
      <c r="A1" s="27" t="s">
        <v>36</v>
      </c>
      <c r="B1" s="28" t="s">
        <v>31</v>
      </c>
      <c r="C1" s="28" t="s">
        <v>32</v>
      </c>
      <c r="D1" s="28" t="s">
        <v>37</v>
      </c>
      <c r="E1" s="29" t="s">
        <v>38</v>
      </c>
      <c r="F1" s="30" t="s">
        <v>39</v>
      </c>
      <c r="G1" s="30" t="s">
        <v>40</v>
      </c>
      <c r="H1" s="30" t="s">
        <v>41</v>
      </c>
      <c r="I1" s="29" t="s">
        <v>42</v>
      </c>
      <c r="K1" s="28">
        <v>1</v>
      </c>
      <c r="L1" s="28">
        <v>2</v>
      </c>
      <c r="M1" s="28">
        <v>3</v>
      </c>
      <c r="N1" s="28">
        <v>4</v>
      </c>
      <c r="O1" s="28">
        <v>5</v>
      </c>
      <c r="P1" s="28">
        <v>6</v>
      </c>
      <c r="Q1" s="28">
        <v>7</v>
      </c>
      <c r="R1" s="28">
        <v>8</v>
      </c>
      <c r="S1" s="28">
        <v>9</v>
      </c>
      <c r="T1" s="28">
        <v>10</v>
      </c>
      <c r="U1" s="28">
        <v>11</v>
      </c>
      <c r="V1" s="28">
        <v>12</v>
      </c>
      <c r="W1" s="28">
        <v>13</v>
      </c>
      <c r="X1" s="28">
        <v>14</v>
      </c>
      <c r="Y1" s="28">
        <v>15</v>
      </c>
      <c r="Z1" s="28">
        <v>16</v>
      </c>
      <c r="AA1" s="28">
        <v>17</v>
      </c>
      <c r="AB1" s="28">
        <v>18</v>
      </c>
      <c r="AC1" s="28">
        <v>19</v>
      </c>
      <c r="AD1" s="28">
        <v>20</v>
      </c>
      <c r="AE1" s="28">
        <v>21</v>
      </c>
      <c r="AF1" s="31" t="s">
        <v>230</v>
      </c>
      <c r="AG1" s="31" t="s">
        <v>231</v>
      </c>
      <c r="AH1" s="31" t="s">
        <v>216</v>
      </c>
    </row>
    <row r="2" spans="1:36">
      <c r="A2" s="32" t="s">
        <v>43</v>
      </c>
      <c r="B2" s="33">
        <v>16</v>
      </c>
      <c r="C2" s="33">
        <v>4</v>
      </c>
      <c r="D2" s="33">
        <f>SUM(B2:C2)</f>
        <v>20</v>
      </c>
      <c r="E2" s="34">
        <f t="shared" ref="E2:E49" si="0">+((B2*9)+(C2*8))</f>
        <v>176</v>
      </c>
      <c r="F2" s="35">
        <v>0</v>
      </c>
      <c r="G2" s="35">
        <v>0</v>
      </c>
      <c r="H2" s="35">
        <f>SUM(F2:G2)</f>
        <v>0</v>
      </c>
      <c r="I2" s="34">
        <f t="shared" ref="I2:I49" si="1">+E2-H2</f>
        <v>176</v>
      </c>
      <c r="K2" s="36" t="s">
        <v>224</v>
      </c>
      <c r="L2" s="37" t="s">
        <v>91</v>
      </c>
      <c r="M2" s="38" t="s">
        <v>107</v>
      </c>
      <c r="N2" s="39" t="s">
        <v>108</v>
      </c>
      <c r="O2" s="36" t="s">
        <v>94</v>
      </c>
      <c r="P2" s="36" t="s">
        <v>95</v>
      </c>
      <c r="Q2" s="36" t="s">
        <v>96</v>
      </c>
      <c r="R2" s="36" t="s">
        <v>97</v>
      </c>
      <c r="S2" s="36" t="s">
        <v>112</v>
      </c>
      <c r="T2" s="36" t="s">
        <v>109</v>
      </c>
      <c r="U2" s="36" t="s">
        <v>98</v>
      </c>
      <c r="V2" s="36" t="s">
        <v>99</v>
      </c>
      <c r="W2" s="36" t="s">
        <v>100</v>
      </c>
      <c r="X2" s="36" t="s">
        <v>101</v>
      </c>
      <c r="Y2" s="36" t="s">
        <v>110</v>
      </c>
      <c r="Z2" s="36" t="s">
        <v>102</v>
      </c>
      <c r="AA2" s="36" t="s">
        <v>103</v>
      </c>
      <c r="AB2" s="36" t="s">
        <v>111</v>
      </c>
      <c r="AC2" s="36" t="s">
        <v>104</v>
      </c>
      <c r="AD2" s="36" t="s">
        <v>105</v>
      </c>
      <c r="AE2" s="40" t="s">
        <v>106</v>
      </c>
      <c r="AF2" s="41" t="s">
        <v>228</v>
      </c>
      <c r="AG2" s="42">
        <v>2732</v>
      </c>
      <c r="AH2" s="43" t="s">
        <v>222</v>
      </c>
      <c r="AJ2" s="44" t="s">
        <v>223</v>
      </c>
    </row>
    <row r="3" spans="1:36">
      <c r="A3" s="32" t="s">
        <v>44</v>
      </c>
      <c r="B3" s="33">
        <v>16</v>
      </c>
      <c r="C3" s="33">
        <v>4</v>
      </c>
      <c r="D3" s="33">
        <f t="shared" ref="D3:D49" si="2">SUM(B3:C3)</f>
        <v>20</v>
      </c>
      <c r="E3" s="34">
        <f t="shared" si="0"/>
        <v>176</v>
      </c>
      <c r="F3" s="35">
        <v>0</v>
      </c>
      <c r="G3" s="35">
        <v>0</v>
      </c>
      <c r="H3" s="35">
        <f t="shared" ref="H3:H49" si="3">SUM(F3:G3)</f>
        <v>0</v>
      </c>
      <c r="I3" s="34">
        <f t="shared" si="1"/>
        <v>176</v>
      </c>
      <c r="K3" s="45" t="str">
        <f>CONCATENATE(capacidad_instalada[[#This Row],[NOMBRE AREA DE SALUD]]," ",capacidad_instalada[[#This Row],[AÑO]])</f>
        <v>Área de Salud tipo 1 2021</v>
      </c>
      <c r="L3" s="46" t="s">
        <v>92</v>
      </c>
      <c r="M3" s="47">
        <v>2021</v>
      </c>
      <c r="N3" s="39">
        <f>SUM(I2:I13)</f>
        <v>2226</v>
      </c>
      <c r="O3" s="48">
        <f>+(N3*0.115)</f>
        <v>255.99</v>
      </c>
      <c r="P3" s="48">
        <f>+(N3*0.13)</f>
        <v>289.38</v>
      </c>
      <c r="Q3" s="48">
        <f>+(N3*0.07)</f>
        <v>155.82000000000002</v>
      </c>
      <c r="R3" s="48">
        <f>+(N3*0.05)</f>
        <v>111.30000000000001</v>
      </c>
      <c r="S3" s="49">
        <f t="shared" ref="S3:S14" si="4">+N3-(O3+P3+Q3+R3)</f>
        <v>1413.51</v>
      </c>
      <c r="T3" s="50">
        <f>+S3*0.45</f>
        <v>636.07950000000005</v>
      </c>
      <c r="U3" s="51">
        <f>+T3*0.3</f>
        <v>190.82385000000002</v>
      </c>
      <c r="V3" s="51">
        <f>+T3*0.4</f>
        <v>254.43180000000004</v>
      </c>
      <c r="W3" s="51">
        <f>+T3*0.3</f>
        <v>190.82385000000002</v>
      </c>
      <c r="X3" s="51">
        <v>0</v>
      </c>
      <c r="Y3" s="50">
        <f>+S3*0.45</f>
        <v>636.07950000000005</v>
      </c>
      <c r="Z3" s="52">
        <f>+Y3*0.95</f>
        <v>604.27552500000002</v>
      </c>
      <c r="AA3" s="52">
        <f>+Y3*0.05</f>
        <v>31.803975000000005</v>
      </c>
      <c r="AB3" s="50">
        <f>+S3*0.1</f>
        <v>141.351</v>
      </c>
      <c r="AC3" s="52">
        <f>+AB3*0.54</f>
        <v>76.329540000000009</v>
      </c>
      <c r="AD3" s="52">
        <f>+AB3*0.46</f>
        <v>65.021460000000005</v>
      </c>
      <c r="AE3" s="53">
        <v>0</v>
      </c>
      <c r="AF3" s="54" t="s">
        <v>113</v>
      </c>
      <c r="AG3" s="42">
        <v>2758</v>
      </c>
      <c r="AH3" s="43" t="s">
        <v>222</v>
      </c>
      <c r="AJ3" s="44" t="s">
        <v>217</v>
      </c>
    </row>
    <row r="4" spans="1:36">
      <c r="A4" s="32" t="s">
        <v>45</v>
      </c>
      <c r="B4" s="33">
        <v>19</v>
      </c>
      <c r="C4" s="33">
        <v>4</v>
      </c>
      <c r="D4" s="33">
        <f t="shared" si="2"/>
        <v>23</v>
      </c>
      <c r="E4" s="34">
        <f t="shared" si="0"/>
        <v>203</v>
      </c>
      <c r="F4" s="35">
        <v>0</v>
      </c>
      <c r="G4" s="35">
        <v>0</v>
      </c>
      <c r="H4" s="35">
        <f t="shared" si="3"/>
        <v>0</v>
      </c>
      <c r="I4" s="34">
        <f t="shared" si="1"/>
        <v>203</v>
      </c>
      <c r="K4" s="52" t="str">
        <f>CONCATENATE(capacidad_instalada[[#This Row],[NOMBRE AREA DE SALUD]]," ",capacidad_instalada[[#This Row],[AÑO]])</f>
        <v>Area de Salud tipo 2-3 2021</v>
      </c>
      <c r="L4" s="55" t="s">
        <v>93</v>
      </c>
      <c r="M4" s="56">
        <v>2021</v>
      </c>
      <c r="N4" s="39">
        <f>SUM(I2:I13)</f>
        <v>2226</v>
      </c>
      <c r="O4" s="51">
        <f>+N4*0.115</f>
        <v>255.99</v>
      </c>
      <c r="P4" s="51">
        <f>+N4*0.115</f>
        <v>255.99</v>
      </c>
      <c r="Q4" s="51">
        <f>+N4*0.05</f>
        <v>111.30000000000001</v>
      </c>
      <c r="R4" s="51">
        <f>+N4*0.05</f>
        <v>111.30000000000001</v>
      </c>
      <c r="S4" s="49">
        <f t="shared" si="4"/>
        <v>1491.42</v>
      </c>
      <c r="T4" s="50">
        <f>+S4*0.85</f>
        <v>1267.7070000000001</v>
      </c>
      <c r="U4" s="51">
        <f>+T4*0.2</f>
        <v>253.54140000000004</v>
      </c>
      <c r="V4" s="51">
        <f>+T4*0.6</f>
        <v>760.62420000000009</v>
      </c>
      <c r="W4" s="51">
        <f>+T4*0.2</f>
        <v>253.54140000000004</v>
      </c>
      <c r="X4" s="51">
        <v>0</v>
      </c>
      <c r="Y4" s="50">
        <f>+S4*0.1</f>
        <v>149.14200000000002</v>
      </c>
      <c r="Z4" s="52">
        <f>+Y4*0.9</f>
        <v>134.22780000000003</v>
      </c>
      <c r="AA4" s="52">
        <f>+Y4*0.1</f>
        <v>14.914200000000003</v>
      </c>
      <c r="AB4" s="50">
        <f>+S4*0.05</f>
        <v>74.571000000000012</v>
      </c>
      <c r="AC4" s="52">
        <f>+AB4*0.5</f>
        <v>37.285500000000006</v>
      </c>
      <c r="AD4" s="52">
        <f>+AB4*0.5</f>
        <v>37.285500000000006</v>
      </c>
      <c r="AE4" s="53">
        <v>0</v>
      </c>
      <c r="AF4" s="54" t="s">
        <v>114</v>
      </c>
      <c r="AG4" s="42">
        <v>2759</v>
      </c>
      <c r="AH4" s="43" t="s">
        <v>222</v>
      </c>
      <c r="AJ4" s="44" t="s">
        <v>218</v>
      </c>
    </row>
    <row r="5" spans="1:36">
      <c r="A5" s="32" t="s">
        <v>46</v>
      </c>
      <c r="B5" s="33">
        <v>16</v>
      </c>
      <c r="C5" s="33">
        <v>4</v>
      </c>
      <c r="D5" s="33">
        <f t="shared" si="2"/>
        <v>20</v>
      </c>
      <c r="E5" s="34">
        <f t="shared" si="0"/>
        <v>176</v>
      </c>
      <c r="F5" s="35">
        <v>0</v>
      </c>
      <c r="G5" s="35">
        <v>0</v>
      </c>
      <c r="H5" s="35">
        <f t="shared" si="3"/>
        <v>0</v>
      </c>
      <c r="I5" s="34">
        <f t="shared" si="1"/>
        <v>176</v>
      </c>
      <c r="K5" s="52" t="str">
        <f>CONCATENATE(capacidad_instalada[[#This Row],[NOMBRE AREA DE SALUD]]," ",capacidad_instalada[[#This Row],[AÑO]])</f>
        <v>CAIS 2021</v>
      </c>
      <c r="L5" s="57" t="s">
        <v>35</v>
      </c>
      <c r="M5" s="58">
        <v>2021</v>
      </c>
      <c r="N5" s="39">
        <f>SUM(I2:I13)</f>
        <v>2226</v>
      </c>
      <c r="O5" s="59">
        <f>+N5*0.115</f>
        <v>255.99</v>
      </c>
      <c r="P5" s="59">
        <f>+N5*0.1</f>
        <v>222.60000000000002</v>
      </c>
      <c r="Q5" s="59">
        <f>+N5*0.02</f>
        <v>44.52</v>
      </c>
      <c r="R5" s="59">
        <f>+N5*0.05</f>
        <v>111.30000000000001</v>
      </c>
      <c r="S5" s="49">
        <f t="shared" si="4"/>
        <v>1591.59</v>
      </c>
      <c r="T5" s="50">
        <f>+S5*0.73</f>
        <v>1161.8607</v>
      </c>
      <c r="U5" s="59">
        <f>+T5*0.2</f>
        <v>232.37214</v>
      </c>
      <c r="V5" s="59">
        <f>+T5*0.5</f>
        <v>580.93034999999998</v>
      </c>
      <c r="W5" s="59">
        <f>+T5*0.2</f>
        <v>232.37214</v>
      </c>
      <c r="X5" s="59">
        <f>+T5*0.1</f>
        <v>116.18607</v>
      </c>
      <c r="Y5" s="50">
        <f>+S5*0.05</f>
        <v>79.579499999999996</v>
      </c>
      <c r="Z5" s="60">
        <f>+Y5*1</f>
        <v>79.579499999999996</v>
      </c>
      <c r="AA5" s="60">
        <v>0</v>
      </c>
      <c r="AB5" s="50">
        <f>+S5*0.05</f>
        <v>79.579499999999996</v>
      </c>
      <c r="AC5" s="60">
        <f>+AB5*0.5</f>
        <v>39.789749999999998</v>
      </c>
      <c r="AD5" s="60">
        <f>+AB5*0.5</f>
        <v>39.789749999999998</v>
      </c>
      <c r="AE5" s="53">
        <f>+S5*0.17</f>
        <v>270.57030000000003</v>
      </c>
      <c r="AF5" s="54" t="s">
        <v>115</v>
      </c>
      <c r="AG5" s="42">
        <v>2760</v>
      </c>
      <c r="AH5" s="43" t="s">
        <v>222</v>
      </c>
      <c r="AJ5" s="44" t="s">
        <v>219</v>
      </c>
    </row>
    <row r="6" spans="1:36">
      <c r="A6" s="32" t="s">
        <v>47</v>
      </c>
      <c r="B6" s="33">
        <v>16</v>
      </c>
      <c r="C6" s="33">
        <v>4</v>
      </c>
      <c r="D6" s="33">
        <f t="shared" si="2"/>
        <v>20</v>
      </c>
      <c r="E6" s="34">
        <f t="shared" si="0"/>
        <v>176</v>
      </c>
      <c r="F6" s="35">
        <v>0</v>
      </c>
      <c r="G6" s="35">
        <v>0</v>
      </c>
      <c r="H6" s="35">
        <f t="shared" si="3"/>
        <v>0</v>
      </c>
      <c r="I6" s="34">
        <f t="shared" si="1"/>
        <v>176</v>
      </c>
      <c r="K6" s="52" t="str">
        <f>CONCATENATE(capacidad_instalada[[#This Row],[NOMBRE AREA DE SALUD]]," ",capacidad_instalada[[#This Row],[AÑO]])</f>
        <v>Área de Salud tipo 1 2022</v>
      </c>
      <c r="L6" s="46" t="s">
        <v>92</v>
      </c>
      <c r="M6" s="47">
        <v>2022</v>
      </c>
      <c r="N6" s="39">
        <f>SUM(I13:I25)</f>
        <v>2428</v>
      </c>
      <c r="O6" s="48">
        <f>+(N6*0.115)</f>
        <v>279.22000000000003</v>
      </c>
      <c r="P6" s="48">
        <f>+(N6*0.13)</f>
        <v>315.64</v>
      </c>
      <c r="Q6" s="48">
        <f>+(N6*0.07)</f>
        <v>169.96</v>
      </c>
      <c r="R6" s="48">
        <f>+(N6*0.05)</f>
        <v>121.4</v>
      </c>
      <c r="S6" s="49">
        <f t="shared" si="4"/>
        <v>1541.78</v>
      </c>
      <c r="T6" s="50">
        <f>+S6*0.45</f>
        <v>693.80100000000004</v>
      </c>
      <c r="U6" s="51">
        <f>+T6*0.3</f>
        <v>208.1403</v>
      </c>
      <c r="V6" s="51">
        <f>+T6*0.4</f>
        <v>277.52040000000005</v>
      </c>
      <c r="W6" s="51">
        <f>+T6*0.3</f>
        <v>208.1403</v>
      </c>
      <c r="X6" s="51">
        <v>0</v>
      </c>
      <c r="Y6" s="50">
        <f>+S6*0.45</f>
        <v>693.80100000000004</v>
      </c>
      <c r="Z6" s="52">
        <f>+Y6*0.95</f>
        <v>659.11095</v>
      </c>
      <c r="AA6" s="52">
        <f>+Y6*0.05</f>
        <v>34.690050000000006</v>
      </c>
      <c r="AB6" s="50">
        <f>+S6*0.1</f>
        <v>154.178</v>
      </c>
      <c r="AC6" s="52">
        <f>+AB6*0.54</f>
        <v>83.25612000000001</v>
      </c>
      <c r="AD6" s="52">
        <f>+AB6*0.46</f>
        <v>70.921880000000002</v>
      </c>
      <c r="AE6" s="53">
        <v>0</v>
      </c>
      <c r="AF6" s="54" t="s">
        <v>116</v>
      </c>
      <c r="AG6" s="42">
        <v>2761</v>
      </c>
      <c r="AH6" s="43" t="s">
        <v>222</v>
      </c>
      <c r="AJ6" s="44" t="s">
        <v>220</v>
      </c>
    </row>
    <row r="7" spans="1:36">
      <c r="A7" s="32" t="s">
        <v>48</v>
      </c>
      <c r="B7" s="33">
        <v>18</v>
      </c>
      <c r="C7" s="33">
        <v>4</v>
      </c>
      <c r="D7" s="33">
        <f t="shared" si="2"/>
        <v>22</v>
      </c>
      <c r="E7" s="34">
        <f t="shared" si="0"/>
        <v>194</v>
      </c>
      <c r="F7" s="35">
        <v>0</v>
      </c>
      <c r="G7" s="35">
        <v>0</v>
      </c>
      <c r="H7" s="35">
        <f t="shared" si="3"/>
        <v>0</v>
      </c>
      <c r="I7" s="34">
        <f t="shared" si="1"/>
        <v>194</v>
      </c>
      <c r="K7" s="52" t="str">
        <f>CONCATENATE(capacidad_instalada[[#This Row],[NOMBRE AREA DE SALUD]]," ",capacidad_instalada[[#This Row],[AÑO]])</f>
        <v>Area de Salud tipo 2-3 2022</v>
      </c>
      <c r="L7" s="55" t="s">
        <v>93</v>
      </c>
      <c r="M7" s="56">
        <v>2022</v>
      </c>
      <c r="N7" s="61">
        <f>+N6</f>
        <v>2428</v>
      </c>
      <c r="O7" s="51">
        <f>+N7*0.115</f>
        <v>279.22000000000003</v>
      </c>
      <c r="P7" s="51">
        <f>+N7*0.115</f>
        <v>279.22000000000003</v>
      </c>
      <c r="Q7" s="51">
        <f>+N7*0.05</f>
        <v>121.4</v>
      </c>
      <c r="R7" s="51">
        <f>+N7*0.05</f>
        <v>121.4</v>
      </c>
      <c r="S7" s="49">
        <f t="shared" si="4"/>
        <v>1626.76</v>
      </c>
      <c r="T7" s="50">
        <f>+S7*0.85</f>
        <v>1382.7459999999999</v>
      </c>
      <c r="U7" s="51">
        <f>+T7*0.2</f>
        <v>276.54919999999998</v>
      </c>
      <c r="V7" s="51">
        <f>+T7*0.6</f>
        <v>829.6475999999999</v>
      </c>
      <c r="W7" s="51">
        <f>+T7*0.2</f>
        <v>276.54919999999998</v>
      </c>
      <c r="X7" s="51">
        <v>0</v>
      </c>
      <c r="Y7" s="50">
        <f>+S7*0.1</f>
        <v>162.67600000000002</v>
      </c>
      <c r="Z7" s="52">
        <f>+Y7*0.9</f>
        <v>146.40840000000003</v>
      </c>
      <c r="AA7" s="52">
        <f>+Y7*0.1</f>
        <v>16.267600000000002</v>
      </c>
      <c r="AB7" s="50">
        <f>+S7*0.05</f>
        <v>81.338000000000008</v>
      </c>
      <c r="AC7" s="52">
        <f>+AB7*0.5</f>
        <v>40.669000000000004</v>
      </c>
      <c r="AD7" s="52">
        <f>+AB7*0.5</f>
        <v>40.669000000000004</v>
      </c>
      <c r="AE7" s="53">
        <v>0</v>
      </c>
      <c r="AF7" s="54" t="s">
        <v>117</v>
      </c>
      <c r="AG7" s="42">
        <v>2762</v>
      </c>
      <c r="AH7" s="43" t="s">
        <v>222</v>
      </c>
      <c r="AJ7" s="44" t="s">
        <v>221</v>
      </c>
    </row>
    <row r="8" spans="1:36">
      <c r="A8" s="32" t="s">
        <v>49</v>
      </c>
      <c r="B8" s="33">
        <v>16</v>
      </c>
      <c r="C8" s="33">
        <v>5</v>
      </c>
      <c r="D8" s="33">
        <f t="shared" si="2"/>
        <v>21</v>
      </c>
      <c r="E8" s="34">
        <f t="shared" si="0"/>
        <v>184</v>
      </c>
      <c r="F8" s="35">
        <v>0</v>
      </c>
      <c r="G8" s="35">
        <v>0</v>
      </c>
      <c r="H8" s="35">
        <f t="shared" si="3"/>
        <v>0</v>
      </c>
      <c r="I8" s="34">
        <f t="shared" si="1"/>
        <v>184</v>
      </c>
      <c r="K8" s="52" t="str">
        <f>CONCATENATE(capacidad_instalada[[#This Row],[NOMBRE AREA DE SALUD]]," ",capacidad_instalada[[#This Row],[AÑO]])</f>
        <v>CAIS 2022</v>
      </c>
      <c r="L8" s="57" t="s">
        <v>35</v>
      </c>
      <c r="M8" s="58">
        <v>2022</v>
      </c>
      <c r="N8" s="61">
        <f>+N6</f>
        <v>2428</v>
      </c>
      <c r="O8" s="59">
        <f>+N8*0.115</f>
        <v>279.22000000000003</v>
      </c>
      <c r="P8" s="59">
        <f>+N8*0.1</f>
        <v>242.8</v>
      </c>
      <c r="Q8" s="59">
        <f>+N8*0.02</f>
        <v>48.56</v>
      </c>
      <c r="R8" s="59">
        <f>+N8*0.05</f>
        <v>121.4</v>
      </c>
      <c r="S8" s="49">
        <f t="shared" si="4"/>
        <v>1736.02</v>
      </c>
      <c r="T8" s="50">
        <f>+S8*0.73</f>
        <v>1267.2945999999999</v>
      </c>
      <c r="U8" s="59">
        <f>+T8*0.2</f>
        <v>253.45892000000001</v>
      </c>
      <c r="V8" s="59">
        <f>+T8*0.5</f>
        <v>633.64729999999997</v>
      </c>
      <c r="W8" s="59">
        <f>+T8*0.2</f>
        <v>253.45892000000001</v>
      </c>
      <c r="X8" s="59">
        <f>+T8*0.1</f>
        <v>126.72946</v>
      </c>
      <c r="Y8" s="50">
        <f>+S8*0.05</f>
        <v>86.801000000000002</v>
      </c>
      <c r="Z8" s="60">
        <f>+Y8*1</f>
        <v>86.801000000000002</v>
      </c>
      <c r="AA8" s="60">
        <v>0</v>
      </c>
      <c r="AB8" s="50">
        <f>+S8*0.05</f>
        <v>86.801000000000002</v>
      </c>
      <c r="AC8" s="60">
        <f>+AB8*0.5</f>
        <v>43.400500000000001</v>
      </c>
      <c r="AD8" s="60">
        <f>+AB8*0.5</f>
        <v>43.400500000000001</v>
      </c>
      <c r="AE8" s="53">
        <f>+S8*0.17</f>
        <v>295.1234</v>
      </c>
      <c r="AF8" s="54" t="s">
        <v>206</v>
      </c>
      <c r="AG8" s="62">
        <v>2131</v>
      </c>
      <c r="AH8" s="63" t="s">
        <v>217</v>
      </c>
      <c r="AJ8" s="44" t="s">
        <v>222</v>
      </c>
    </row>
    <row r="9" spans="1:36">
      <c r="A9" s="32" t="s">
        <v>50</v>
      </c>
      <c r="B9" s="33">
        <v>17</v>
      </c>
      <c r="C9" s="33">
        <v>4</v>
      </c>
      <c r="D9" s="33">
        <f t="shared" si="2"/>
        <v>21</v>
      </c>
      <c r="E9" s="34">
        <f t="shared" si="0"/>
        <v>185</v>
      </c>
      <c r="F9" s="35">
        <v>0</v>
      </c>
      <c r="G9" s="35">
        <v>0</v>
      </c>
      <c r="H9" s="35">
        <f t="shared" si="3"/>
        <v>0</v>
      </c>
      <c r="I9" s="34">
        <f t="shared" si="1"/>
        <v>185</v>
      </c>
      <c r="K9" s="52" t="str">
        <f>CONCATENATE(capacidad_instalada[[#This Row],[NOMBRE AREA DE SALUD]]," ",capacidad_instalada[[#This Row],[AÑO]])</f>
        <v>Área de Salud tipo 1 2023</v>
      </c>
      <c r="L9" s="46" t="s">
        <v>92</v>
      </c>
      <c r="M9" s="47">
        <v>2023</v>
      </c>
      <c r="N9" s="39">
        <f>SUM(I26:I37)</f>
        <v>2200</v>
      </c>
      <c r="O9" s="48">
        <f>+(N9*0.115)</f>
        <v>253</v>
      </c>
      <c r="P9" s="48">
        <f>+(N9*0.13)</f>
        <v>286</v>
      </c>
      <c r="Q9" s="48">
        <f>+(N9*0.07)</f>
        <v>154.00000000000003</v>
      </c>
      <c r="R9" s="48">
        <f>+(N9*0.05)</f>
        <v>110</v>
      </c>
      <c r="S9" s="49">
        <f t="shared" si="4"/>
        <v>1397</v>
      </c>
      <c r="T9" s="50">
        <f>+S9*0.45</f>
        <v>628.65</v>
      </c>
      <c r="U9" s="51">
        <f>+T9*0.3</f>
        <v>188.595</v>
      </c>
      <c r="V9" s="51">
        <f>+T9*0.4</f>
        <v>251.46</v>
      </c>
      <c r="W9" s="51">
        <f>+T9*0.3</f>
        <v>188.595</v>
      </c>
      <c r="X9" s="51">
        <v>0</v>
      </c>
      <c r="Y9" s="50">
        <f>+S9*0.45</f>
        <v>628.65</v>
      </c>
      <c r="Z9" s="52">
        <f>+Y9*0.95</f>
        <v>597.21749999999997</v>
      </c>
      <c r="AA9" s="52">
        <f>+Y9*0.05</f>
        <v>31.432500000000001</v>
      </c>
      <c r="AB9" s="50">
        <f>+S9*0.1</f>
        <v>139.70000000000002</v>
      </c>
      <c r="AC9" s="52">
        <f>+AB9*0.54</f>
        <v>75.438000000000017</v>
      </c>
      <c r="AD9" s="52">
        <f>+AB9*0.46</f>
        <v>64.262000000000015</v>
      </c>
      <c r="AE9" s="53">
        <v>0</v>
      </c>
      <c r="AF9" s="54" t="s">
        <v>118</v>
      </c>
      <c r="AG9" s="62">
        <v>2213</v>
      </c>
      <c r="AH9" s="63" t="s">
        <v>217</v>
      </c>
    </row>
    <row r="10" spans="1:36">
      <c r="A10" s="32" t="s">
        <v>51</v>
      </c>
      <c r="B10" s="33">
        <v>17</v>
      </c>
      <c r="C10" s="33">
        <v>4</v>
      </c>
      <c r="D10" s="33">
        <f t="shared" si="2"/>
        <v>21</v>
      </c>
      <c r="E10" s="34">
        <f t="shared" si="0"/>
        <v>185</v>
      </c>
      <c r="F10" s="35">
        <v>0</v>
      </c>
      <c r="G10" s="35">
        <v>0</v>
      </c>
      <c r="H10" s="35">
        <f t="shared" si="3"/>
        <v>0</v>
      </c>
      <c r="I10" s="34">
        <f t="shared" si="1"/>
        <v>185</v>
      </c>
      <c r="K10" s="52" t="str">
        <f>CONCATENATE(capacidad_instalada[[#This Row],[NOMBRE AREA DE SALUD]]," ",capacidad_instalada[[#This Row],[AÑO]])</f>
        <v>Area de Salud tipo 2-3 2023</v>
      </c>
      <c r="L10" s="55" t="s">
        <v>93</v>
      </c>
      <c r="M10" s="56">
        <v>2023</v>
      </c>
      <c r="N10" s="61">
        <f>+N9</f>
        <v>2200</v>
      </c>
      <c r="O10" s="51">
        <f>+N10*0.115</f>
        <v>253</v>
      </c>
      <c r="P10" s="51">
        <f>+N10*0.115</f>
        <v>253</v>
      </c>
      <c r="Q10" s="51">
        <f>+N10*0.05</f>
        <v>110</v>
      </c>
      <c r="R10" s="51">
        <f>+N10*0.05</f>
        <v>110</v>
      </c>
      <c r="S10" s="49">
        <f t="shared" si="4"/>
        <v>1474</v>
      </c>
      <c r="T10" s="50">
        <f>+S10*0.85</f>
        <v>1252.8999999999999</v>
      </c>
      <c r="U10" s="51">
        <f>+T10*0.2</f>
        <v>250.57999999999998</v>
      </c>
      <c r="V10" s="51">
        <f>+T10*0.6</f>
        <v>751.7399999999999</v>
      </c>
      <c r="W10" s="51">
        <f>+T10*0.2</f>
        <v>250.57999999999998</v>
      </c>
      <c r="X10" s="51">
        <v>0</v>
      </c>
      <c r="Y10" s="50">
        <f>+S10*0.1</f>
        <v>147.4</v>
      </c>
      <c r="Z10" s="52">
        <f>+Y10*0.9</f>
        <v>132.66</v>
      </c>
      <c r="AA10" s="52">
        <f>+Y10*0.1</f>
        <v>14.740000000000002</v>
      </c>
      <c r="AB10" s="50">
        <f>+S10*0.05</f>
        <v>73.7</v>
      </c>
      <c r="AC10" s="52">
        <f>+AB10*0.5</f>
        <v>36.85</v>
      </c>
      <c r="AD10" s="52">
        <f>+AB10*0.5</f>
        <v>36.85</v>
      </c>
      <c r="AE10" s="53">
        <v>0</v>
      </c>
      <c r="AF10" s="54" t="s">
        <v>119</v>
      </c>
      <c r="AG10" s="62">
        <v>2214</v>
      </c>
      <c r="AH10" s="63" t="s">
        <v>217</v>
      </c>
    </row>
    <row r="11" spans="1:36">
      <c r="A11" s="32" t="s">
        <v>52</v>
      </c>
      <c r="B11" s="33">
        <v>16</v>
      </c>
      <c r="C11" s="33">
        <v>5</v>
      </c>
      <c r="D11" s="33">
        <f t="shared" si="2"/>
        <v>21</v>
      </c>
      <c r="E11" s="34">
        <f t="shared" si="0"/>
        <v>184</v>
      </c>
      <c r="F11" s="35">
        <v>0</v>
      </c>
      <c r="G11" s="35">
        <v>0</v>
      </c>
      <c r="H11" s="35">
        <f t="shared" si="3"/>
        <v>0</v>
      </c>
      <c r="I11" s="34">
        <f t="shared" si="1"/>
        <v>184</v>
      </c>
      <c r="K11" s="52" t="str">
        <f>CONCATENATE(capacidad_instalada[[#This Row],[NOMBRE AREA DE SALUD]]," ",capacidad_instalada[[#This Row],[AÑO]])</f>
        <v>CAIS 2023</v>
      </c>
      <c r="L11" s="57" t="s">
        <v>35</v>
      </c>
      <c r="M11" s="58">
        <v>2023</v>
      </c>
      <c r="N11" s="61">
        <f>+N9</f>
        <v>2200</v>
      </c>
      <c r="O11" s="59">
        <f>+N11*0.115</f>
        <v>253</v>
      </c>
      <c r="P11" s="59">
        <f>+N11*0.1</f>
        <v>220</v>
      </c>
      <c r="Q11" s="59">
        <f>+N11*0.02</f>
        <v>44</v>
      </c>
      <c r="R11" s="59">
        <f>+N11*0.05</f>
        <v>110</v>
      </c>
      <c r="S11" s="49">
        <f t="shared" si="4"/>
        <v>1573</v>
      </c>
      <c r="T11" s="50">
        <f>+S11*0.73</f>
        <v>1148.29</v>
      </c>
      <c r="U11" s="59">
        <f>+T11*0.2</f>
        <v>229.65800000000002</v>
      </c>
      <c r="V11" s="59">
        <f>+T11*0.5</f>
        <v>574.14499999999998</v>
      </c>
      <c r="W11" s="59">
        <f>+T11*0.2</f>
        <v>229.65800000000002</v>
      </c>
      <c r="X11" s="59">
        <f>+T11*0.1</f>
        <v>114.82900000000001</v>
      </c>
      <c r="Y11" s="50">
        <f>+S11*0.05</f>
        <v>78.650000000000006</v>
      </c>
      <c r="Z11" s="60">
        <f>+Y11*1</f>
        <v>78.650000000000006</v>
      </c>
      <c r="AA11" s="60">
        <v>0</v>
      </c>
      <c r="AB11" s="50">
        <f>+S11*0.05</f>
        <v>78.650000000000006</v>
      </c>
      <c r="AC11" s="60">
        <f>+AB11*0.5</f>
        <v>39.325000000000003</v>
      </c>
      <c r="AD11" s="60">
        <f>+AB11*0.5</f>
        <v>39.325000000000003</v>
      </c>
      <c r="AE11" s="53">
        <f>+S11*0.17</f>
        <v>267.41000000000003</v>
      </c>
      <c r="AF11" s="54" t="s">
        <v>120</v>
      </c>
      <c r="AG11" s="62">
        <v>2216</v>
      </c>
      <c r="AH11" s="63" t="s">
        <v>217</v>
      </c>
    </row>
    <row r="12" spans="1:36">
      <c r="A12" s="32" t="s">
        <v>53</v>
      </c>
      <c r="B12" s="33">
        <v>17</v>
      </c>
      <c r="C12" s="33">
        <v>4</v>
      </c>
      <c r="D12" s="33">
        <f t="shared" si="2"/>
        <v>21</v>
      </c>
      <c r="E12" s="34">
        <f t="shared" si="0"/>
        <v>185</v>
      </c>
      <c r="F12" s="35">
        <v>0</v>
      </c>
      <c r="G12" s="35">
        <v>0</v>
      </c>
      <c r="H12" s="35">
        <f t="shared" si="3"/>
        <v>0</v>
      </c>
      <c r="I12" s="34">
        <f t="shared" si="1"/>
        <v>185</v>
      </c>
      <c r="K12" s="52" t="str">
        <f>CONCATENATE(capacidad_instalada[[#This Row],[NOMBRE AREA DE SALUD]]," ",capacidad_instalada[[#This Row],[AÑO]])</f>
        <v>Área de Salud tipo 1 2024</v>
      </c>
      <c r="L12" s="46" t="s">
        <v>92</v>
      </c>
      <c r="M12" s="47">
        <v>2024</v>
      </c>
      <c r="N12" s="39">
        <f>SUM(I38:I49)</f>
        <v>2218</v>
      </c>
      <c r="O12" s="48">
        <f>+(N12*0.115)</f>
        <v>255.07000000000002</v>
      </c>
      <c r="P12" s="48">
        <f>+(N12*0.13)</f>
        <v>288.34000000000003</v>
      </c>
      <c r="Q12" s="48">
        <f>+(N12*0.07)</f>
        <v>155.26000000000002</v>
      </c>
      <c r="R12" s="48">
        <f>+(N12*0.05)</f>
        <v>110.9</v>
      </c>
      <c r="S12" s="49">
        <f t="shared" si="4"/>
        <v>1408.4299999999998</v>
      </c>
      <c r="T12" s="50">
        <f>+S12*0.45</f>
        <v>633.79349999999999</v>
      </c>
      <c r="U12" s="51">
        <f>+T12*0.3</f>
        <v>190.13804999999999</v>
      </c>
      <c r="V12" s="51">
        <f>+T12*0.4</f>
        <v>253.51740000000001</v>
      </c>
      <c r="W12" s="51">
        <f>+T12*0.3</f>
        <v>190.13804999999999</v>
      </c>
      <c r="X12" s="51">
        <v>0</v>
      </c>
      <c r="Y12" s="50">
        <f>+S12*0.45</f>
        <v>633.79349999999999</v>
      </c>
      <c r="Z12" s="52">
        <f>+Y12*0.95</f>
        <v>602.10382499999992</v>
      </c>
      <c r="AA12" s="52">
        <f>+Y12*0.05</f>
        <v>31.689675000000001</v>
      </c>
      <c r="AB12" s="50">
        <f>+S12*0.1</f>
        <v>140.84299999999999</v>
      </c>
      <c r="AC12" s="52">
        <f>+AB12*0.54</f>
        <v>76.055220000000006</v>
      </c>
      <c r="AD12" s="52">
        <f>+AB12*0.46</f>
        <v>64.787779999999998</v>
      </c>
      <c r="AE12" s="53">
        <v>0</v>
      </c>
      <c r="AF12" s="54" t="s">
        <v>207</v>
      </c>
      <c r="AG12" s="62">
        <v>2219</v>
      </c>
      <c r="AH12" s="63" t="s">
        <v>217</v>
      </c>
    </row>
    <row r="13" spans="1:36">
      <c r="A13" s="64" t="s">
        <v>54</v>
      </c>
      <c r="B13" s="65">
        <v>18</v>
      </c>
      <c r="C13" s="65">
        <v>5</v>
      </c>
      <c r="D13" s="65">
        <f t="shared" si="2"/>
        <v>23</v>
      </c>
      <c r="E13" s="65">
        <f t="shared" si="0"/>
        <v>202</v>
      </c>
      <c r="F13" s="66">
        <v>0</v>
      </c>
      <c r="G13" s="66">
        <v>0</v>
      </c>
      <c r="H13" s="66">
        <f t="shared" si="3"/>
        <v>0</v>
      </c>
      <c r="I13" s="65">
        <f t="shared" si="1"/>
        <v>202</v>
      </c>
      <c r="K13" s="52" t="str">
        <f>CONCATENATE(capacidad_instalada[[#This Row],[NOMBRE AREA DE SALUD]]," ",capacidad_instalada[[#This Row],[AÑO]])</f>
        <v>Area de Salud tipo 2-3 2024</v>
      </c>
      <c r="L13" s="55" t="s">
        <v>93</v>
      </c>
      <c r="M13" s="56">
        <v>2024</v>
      </c>
      <c r="N13" s="61">
        <f>+N12</f>
        <v>2218</v>
      </c>
      <c r="O13" s="51">
        <f>+N13*0.115</f>
        <v>255.07000000000002</v>
      </c>
      <c r="P13" s="51">
        <f>+N13*0.115</f>
        <v>255.07000000000002</v>
      </c>
      <c r="Q13" s="51">
        <f>+N13*0.05</f>
        <v>110.9</v>
      </c>
      <c r="R13" s="51">
        <f>+N13*0.05</f>
        <v>110.9</v>
      </c>
      <c r="S13" s="49">
        <f t="shared" si="4"/>
        <v>1486.06</v>
      </c>
      <c r="T13" s="50">
        <f>+S13*0.85</f>
        <v>1263.1509999999998</v>
      </c>
      <c r="U13" s="51">
        <f>+T13*0.2</f>
        <v>252.63019999999997</v>
      </c>
      <c r="V13" s="51">
        <f>+T13*0.6</f>
        <v>757.89059999999984</v>
      </c>
      <c r="W13" s="51">
        <f>+T13*0.2</f>
        <v>252.63019999999997</v>
      </c>
      <c r="X13" s="51">
        <v>0</v>
      </c>
      <c r="Y13" s="50">
        <f>+S13*0.1</f>
        <v>148.60599999999999</v>
      </c>
      <c r="Z13" s="52">
        <f>+Y13*0.9</f>
        <v>133.74539999999999</v>
      </c>
      <c r="AA13" s="52">
        <f>+Y13*0.1</f>
        <v>14.8606</v>
      </c>
      <c r="AB13" s="50">
        <f>+S13*0.05</f>
        <v>74.302999999999997</v>
      </c>
      <c r="AC13" s="52">
        <f>+AB13*0.5</f>
        <v>37.151499999999999</v>
      </c>
      <c r="AD13" s="52">
        <f>+AB13*0.5</f>
        <v>37.151499999999999</v>
      </c>
      <c r="AE13" s="53">
        <v>0</v>
      </c>
      <c r="AF13" s="54" t="s">
        <v>208</v>
      </c>
      <c r="AG13" s="62">
        <v>2230</v>
      </c>
      <c r="AH13" s="63" t="s">
        <v>217</v>
      </c>
    </row>
    <row r="14" spans="1:36">
      <c r="A14" s="32" t="s">
        <v>55</v>
      </c>
      <c r="B14" s="33">
        <v>17</v>
      </c>
      <c r="C14" s="33">
        <v>4</v>
      </c>
      <c r="D14" s="33">
        <f t="shared" si="2"/>
        <v>21</v>
      </c>
      <c r="E14" s="34">
        <f t="shared" si="0"/>
        <v>185</v>
      </c>
      <c r="F14" s="35">
        <v>0</v>
      </c>
      <c r="G14" s="35">
        <v>0</v>
      </c>
      <c r="H14" s="35">
        <f t="shared" si="3"/>
        <v>0</v>
      </c>
      <c r="I14" s="34">
        <f t="shared" si="1"/>
        <v>185</v>
      </c>
      <c r="K14" s="67" t="str">
        <f>CONCATENATE(capacidad_instalada[[#This Row],[NOMBRE AREA DE SALUD]]," ",capacidad_instalada[[#This Row],[AÑO]])</f>
        <v>CAIS 2024</v>
      </c>
      <c r="L14" s="68" t="s">
        <v>35</v>
      </c>
      <c r="M14" s="69">
        <v>2024</v>
      </c>
      <c r="N14" s="70">
        <f>+N12</f>
        <v>2218</v>
      </c>
      <c r="O14" s="71">
        <f>+N14*0.115</f>
        <v>255.07000000000002</v>
      </c>
      <c r="P14" s="71">
        <f>+N14*0.1</f>
        <v>221.8</v>
      </c>
      <c r="Q14" s="71">
        <f>+N14*0.02</f>
        <v>44.36</v>
      </c>
      <c r="R14" s="71">
        <f>+N14*0.05</f>
        <v>110.9</v>
      </c>
      <c r="S14" s="72">
        <f t="shared" si="4"/>
        <v>1585.87</v>
      </c>
      <c r="T14" s="73">
        <f>+S14*0.73</f>
        <v>1157.6850999999999</v>
      </c>
      <c r="U14" s="71">
        <f>+T14*0.2</f>
        <v>231.53701999999998</v>
      </c>
      <c r="V14" s="71">
        <f>+T14*0.5</f>
        <v>578.84254999999996</v>
      </c>
      <c r="W14" s="71">
        <f>+T14*0.2</f>
        <v>231.53701999999998</v>
      </c>
      <c r="X14" s="71">
        <f>+T14*0.1</f>
        <v>115.76850999999999</v>
      </c>
      <c r="Y14" s="73">
        <f>+S14*0.05</f>
        <v>79.293499999999995</v>
      </c>
      <c r="Z14" s="74">
        <f>+Y14*1</f>
        <v>79.293499999999995</v>
      </c>
      <c r="AA14" s="74">
        <v>0</v>
      </c>
      <c r="AB14" s="73">
        <f>+S14*0.05</f>
        <v>79.293499999999995</v>
      </c>
      <c r="AC14" s="74">
        <f>+AB14*0.5</f>
        <v>39.646749999999997</v>
      </c>
      <c r="AD14" s="74">
        <f>+AB14*0.5</f>
        <v>39.646749999999997</v>
      </c>
      <c r="AE14" s="75">
        <f>+S14*0.17</f>
        <v>269.59789999999998</v>
      </c>
      <c r="AF14" s="54" t="s">
        <v>121</v>
      </c>
      <c r="AG14" s="62">
        <v>2231</v>
      </c>
      <c r="AH14" s="63" t="s">
        <v>217</v>
      </c>
    </row>
    <row r="15" spans="1:36">
      <c r="A15" s="32" t="s">
        <v>56</v>
      </c>
      <c r="B15" s="33">
        <v>16</v>
      </c>
      <c r="C15" s="33">
        <v>4</v>
      </c>
      <c r="D15" s="33">
        <f t="shared" si="2"/>
        <v>20</v>
      </c>
      <c r="E15" s="34">
        <f t="shared" si="0"/>
        <v>176</v>
      </c>
      <c r="F15" s="35">
        <v>0</v>
      </c>
      <c r="G15" s="35">
        <v>0</v>
      </c>
      <c r="H15" s="35">
        <f t="shared" si="3"/>
        <v>0</v>
      </c>
      <c r="I15" s="34">
        <f t="shared" si="1"/>
        <v>176</v>
      </c>
      <c r="AF15" s="54" t="s">
        <v>122</v>
      </c>
      <c r="AG15" s="62">
        <v>2232</v>
      </c>
      <c r="AH15" s="63" t="s">
        <v>217</v>
      </c>
    </row>
    <row r="16" spans="1:36">
      <c r="A16" s="32" t="s">
        <v>57</v>
      </c>
      <c r="B16" s="33">
        <v>19</v>
      </c>
      <c r="C16" s="33">
        <v>4</v>
      </c>
      <c r="D16" s="33">
        <f t="shared" si="2"/>
        <v>23</v>
      </c>
      <c r="E16" s="34">
        <f t="shared" si="0"/>
        <v>203</v>
      </c>
      <c r="F16" s="35">
        <v>0</v>
      </c>
      <c r="G16" s="35">
        <v>0</v>
      </c>
      <c r="H16" s="35">
        <f t="shared" si="3"/>
        <v>0</v>
      </c>
      <c r="I16" s="34">
        <f t="shared" si="1"/>
        <v>203</v>
      </c>
      <c r="L16" s="33">
        <v>2021</v>
      </c>
      <c r="AF16" s="54" t="s">
        <v>123</v>
      </c>
      <c r="AG16" s="62">
        <v>2233</v>
      </c>
      <c r="AH16" s="63" t="s">
        <v>217</v>
      </c>
    </row>
    <row r="17" spans="1:34">
      <c r="A17" s="32" t="s">
        <v>58</v>
      </c>
      <c r="B17" s="33">
        <v>14</v>
      </c>
      <c r="C17" s="33">
        <v>4</v>
      </c>
      <c r="D17" s="33">
        <f t="shared" si="2"/>
        <v>18</v>
      </c>
      <c r="E17" s="34">
        <f t="shared" si="0"/>
        <v>158</v>
      </c>
      <c r="F17" s="35">
        <v>0</v>
      </c>
      <c r="G17" s="35">
        <v>0</v>
      </c>
      <c r="H17" s="35">
        <f t="shared" si="3"/>
        <v>0</v>
      </c>
      <c r="I17" s="34">
        <f t="shared" si="1"/>
        <v>158</v>
      </c>
      <c r="L17" s="33">
        <v>2022</v>
      </c>
      <c r="AF17" s="54" t="s">
        <v>124</v>
      </c>
      <c r="AG17" s="62">
        <v>2235</v>
      </c>
      <c r="AH17" s="63" t="s">
        <v>217</v>
      </c>
    </row>
    <row r="18" spans="1:34">
      <c r="A18" s="32" t="s">
        <v>59</v>
      </c>
      <c r="B18" s="33">
        <v>18</v>
      </c>
      <c r="C18" s="33">
        <v>4</v>
      </c>
      <c r="D18" s="33">
        <f t="shared" si="2"/>
        <v>22</v>
      </c>
      <c r="E18" s="34">
        <f t="shared" si="0"/>
        <v>194</v>
      </c>
      <c r="F18" s="35">
        <v>0</v>
      </c>
      <c r="G18" s="35">
        <v>0</v>
      </c>
      <c r="H18" s="35">
        <f t="shared" si="3"/>
        <v>0</v>
      </c>
      <c r="I18" s="34">
        <f t="shared" si="1"/>
        <v>194</v>
      </c>
      <c r="L18" s="33">
        <v>2023</v>
      </c>
      <c r="AF18" s="54" t="s">
        <v>125</v>
      </c>
      <c r="AG18" s="62">
        <v>2236</v>
      </c>
      <c r="AH18" s="63" t="s">
        <v>217</v>
      </c>
    </row>
    <row r="19" spans="1:34">
      <c r="A19" s="32" t="s">
        <v>60</v>
      </c>
      <c r="B19" s="33">
        <v>18</v>
      </c>
      <c r="C19" s="33">
        <v>4</v>
      </c>
      <c r="D19" s="33">
        <f t="shared" si="2"/>
        <v>22</v>
      </c>
      <c r="E19" s="34">
        <f t="shared" si="0"/>
        <v>194</v>
      </c>
      <c r="F19" s="35">
        <v>0</v>
      </c>
      <c r="G19" s="35">
        <v>0</v>
      </c>
      <c r="H19" s="35">
        <f t="shared" si="3"/>
        <v>0</v>
      </c>
      <c r="I19" s="34">
        <f t="shared" si="1"/>
        <v>194</v>
      </c>
      <c r="L19" s="33">
        <v>2024</v>
      </c>
      <c r="AF19" s="54" t="s">
        <v>126</v>
      </c>
      <c r="AG19" s="62">
        <v>2237</v>
      </c>
      <c r="AH19" s="63" t="s">
        <v>217</v>
      </c>
    </row>
    <row r="20" spans="1:34">
      <c r="A20" s="32" t="s">
        <v>61</v>
      </c>
      <c r="B20" s="33">
        <v>15</v>
      </c>
      <c r="C20" s="33">
        <v>5</v>
      </c>
      <c r="D20" s="33">
        <f t="shared" si="2"/>
        <v>20</v>
      </c>
      <c r="E20" s="34">
        <f t="shared" si="0"/>
        <v>175</v>
      </c>
      <c r="F20" s="35">
        <v>0</v>
      </c>
      <c r="G20" s="35">
        <v>0</v>
      </c>
      <c r="H20" s="35">
        <f t="shared" si="3"/>
        <v>0</v>
      </c>
      <c r="I20" s="34">
        <f t="shared" si="1"/>
        <v>175</v>
      </c>
      <c r="AF20" s="54" t="s">
        <v>127</v>
      </c>
      <c r="AG20" s="62">
        <v>2251</v>
      </c>
      <c r="AH20" s="63" t="s">
        <v>217</v>
      </c>
    </row>
    <row r="21" spans="1:34">
      <c r="A21" s="32" t="s">
        <v>62</v>
      </c>
      <c r="B21" s="33">
        <v>17</v>
      </c>
      <c r="C21" s="33">
        <v>4</v>
      </c>
      <c r="D21" s="33">
        <f t="shared" si="2"/>
        <v>21</v>
      </c>
      <c r="E21" s="34">
        <f t="shared" si="0"/>
        <v>185</v>
      </c>
      <c r="F21" s="35">
        <v>0</v>
      </c>
      <c r="G21" s="35">
        <v>0</v>
      </c>
      <c r="H21" s="35">
        <f t="shared" si="3"/>
        <v>0</v>
      </c>
      <c r="I21" s="34">
        <f t="shared" si="1"/>
        <v>185</v>
      </c>
      <c r="AF21" s="54" t="s">
        <v>128</v>
      </c>
      <c r="AG21" s="62">
        <v>2252</v>
      </c>
      <c r="AH21" s="63" t="s">
        <v>217</v>
      </c>
    </row>
    <row r="22" spans="1:34">
      <c r="A22" s="32" t="s">
        <v>63</v>
      </c>
      <c r="B22" s="33">
        <v>16</v>
      </c>
      <c r="C22" s="33">
        <v>5</v>
      </c>
      <c r="D22" s="33">
        <f t="shared" si="2"/>
        <v>21</v>
      </c>
      <c r="E22" s="34">
        <f t="shared" si="0"/>
        <v>184</v>
      </c>
      <c r="F22" s="35">
        <v>0</v>
      </c>
      <c r="G22" s="35">
        <v>0</v>
      </c>
      <c r="H22" s="35">
        <f t="shared" si="3"/>
        <v>0</v>
      </c>
      <c r="I22" s="34">
        <f t="shared" si="1"/>
        <v>184</v>
      </c>
      <c r="L22" s="33">
        <v>1</v>
      </c>
      <c r="AF22" s="54" t="s">
        <v>129</v>
      </c>
      <c r="AG22" s="62">
        <v>2253</v>
      </c>
      <c r="AH22" s="63" t="s">
        <v>217</v>
      </c>
    </row>
    <row r="23" spans="1:34">
      <c r="A23" s="32" t="s">
        <v>64</v>
      </c>
      <c r="B23" s="33">
        <v>17</v>
      </c>
      <c r="C23" s="33">
        <v>4</v>
      </c>
      <c r="D23" s="33">
        <f t="shared" si="2"/>
        <v>21</v>
      </c>
      <c r="E23" s="34">
        <f t="shared" si="0"/>
        <v>185</v>
      </c>
      <c r="F23" s="35">
        <v>0</v>
      </c>
      <c r="G23" s="35">
        <v>0</v>
      </c>
      <c r="H23" s="35">
        <f t="shared" si="3"/>
        <v>0</v>
      </c>
      <c r="I23" s="34">
        <f t="shared" si="1"/>
        <v>185</v>
      </c>
      <c r="L23" s="33">
        <v>2</v>
      </c>
      <c r="AF23" s="54" t="s">
        <v>130</v>
      </c>
      <c r="AG23" s="62">
        <v>2254</v>
      </c>
      <c r="AH23" s="63" t="s">
        <v>217</v>
      </c>
    </row>
    <row r="24" spans="1:34">
      <c r="A24" s="32" t="s">
        <v>65</v>
      </c>
      <c r="B24" s="33">
        <v>18</v>
      </c>
      <c r="C24" s="33">
        <v>4</v>
      </c>
      <c r="D24" s="33">
        <f t="shared" si="2"/>
        <v>22</v>
      </c>
      <c r="E24" s="34">
        <f t="shared" si="0"/>
        <v>194</v>
      </c>
      <c r="F24" s="35">
        <v>0</v>
      </c>
      <c r="G24" s="35">
        <v>0</v>
      </c>
      <c r="H24" s="35">
        <f t="shared" si="3"/>
        <v>0</v>
      </c>
      <c r="I24" s="34">
        <f t="shared" si="1"/>
        <v>194</v>
      </c>
      <c r="L24" s="33">
        <v>3</v>
      </c>
      <c r="AF24" s="54" t="s">
        <v>229</v>
      </c>
      <c r="AG24" s="62">
        <v>2272</v>
      </c>
      <c r="AH24" s="63" t="s">
        <v>217</v>
      </c>
    </row>
    <row r="25" spans="1:34">
      <c r="A25" s="64" t="s">
        <v>66</v>
      </c>
      <c r="B25" s="65">
        <v>17</v>
      </c>
      <c r="C25" s="65">
        <v>5</v>
      </c>
      <c r="D25" s="65">
        <f t="shared" si="2"/>
        <v>22</v>
      </c>
      <c r="E25" s="65">
        <f t="shared" si="0"/>
        <v>193</v>
      </c>
      <c r="F25" s="66">
        <v>0</v>
      </c>
      <c r="G25" s="66">
        <v>0</v>
      </c>
      <c r="H25" s="66">
        <f t="shared" si="3"/>
        <v>0</v>
      </c>
      <c r="I25" s="65">
        <f t="shared" si="1"/>
        <v>193</v>
      </c>
      <c r="AF25" s="54" t="s">
        <v>131</v>
      </c>
      <c r="AG25" s="62">
        <v>2273</v>
      </c>
      <c r="AH25" s="63" t="s">
        <v>217</v>
      </c>
    </row>
    <row r="26" spans="1:34">
      <c r="A26" s="32" t="s">
        <v>67</v>
      </c>
      <c r="B26" s="33">
        <v>18</v>
      </c>
      <c r="C26" s="33">
        <v>4</v>
      </c>
      <c r="D26" s="33">
        <f t="shared" si="2"/>
        <v>22</v>
      </c>
      <c r="E26" s="34">
        <f t="shared" si="0"/>
        <v>194</v>
      </c>
      <c r="F26" s="35">
        <v>0</v>
      </c>
      <c r="G26" s="35">
        <v>0</v>
      </c>
      <c r="H26" s="35">
        <f t="shared" si="3"/>
        <v>0</v>
      </c>
      <c r="I26" s="34">
        <f t="shared" si="1"/>
        <v>194</v>
      </c>
      <c r="AF26" s="54" t="s">
        <v>132</v>
      </c>
      <c r="AG26" s="62">
        <v>2274</v>
      </c>
      <c r="AH26" s="63" t="s">
        <v>217</v>
      </c>
    </row>
    <row r="27" spans="1:34">
      <c r="A27" s="32" t="s">
        <v>68</v>
      </c>
      <c r="B27" s="33">
        <v>16</v>
      </c>
      <c r="C27" s="33">
        <v>4</v>
      </c>
      <c r="D27" s="33">
        <f t="shared" si="2"/>
        <v>20</v>
      </c>
      <c r="E27" s="34">
        <f t="shared" si="0"/>
        <v>176</v>
      </c>
      <c r="F27" s="35">
        <v>0</v>
      </c>
      <c r="G27" s="35">
        <v>0</v>
      </c>
      <c r="H27" s="35">
        <f t="shared" si="3"/>
        <v>0</v>
      </c>
      <c r="I27" s="34">
        <f t="shared" si="1"/>
        <v>176</v>
      </c>
      <c r="AF27" s="54" t="s">
        <v>133</v>
      </c>
      <c r="AG27" s="62">
        <v>2276</v>
      </c>
      <c r="AH27" s="63" t="s">
        <v>217</v>
      </c>
    </row>
    <row r="28" spans="1:34">
      <c r="A28" s="32" t="s">
        <v>69</v>
      </c>
      <c r="B28" s="33">
        <v>18</v>
      </c>
      <c r="C28" s="33">
        <v>5</v>
      </c>
      <c r="D28" s="33">
        <f t="shared" si="2"/>
        <v>23</v>
      </c>
      <c r="E28" s="34">
        <f t="shared" si="0"/>
        <v>202</v>
      </c>
      <c r="F28" s="35">
        <v>0</v>
      </c>
      <c r="G28" s="35">
        <v>0</v>
      </c>
      <c r="H28" s="35">
        <f t="shared" si="3"/>
        <v>0</v>
      </c>
      <c r="I28" s="34">
        <f t="shared" si="1"/>
        <v>202</v>
      </c>
      <c r="AF28" s="54" t="s">
        <v>134</v>
      </c>
      <c r="AG28" s="62">
        <v>2277</v>
      </c>
      <c r="AH28" s="63" t="s">
        <v>217</v>
      </c>
    </row>
    <row r="29" spans="1:34">
      <c r="A29" s="32" t="s">
        <v>70</v>
      </c>
      <c r="B29" s="33">
        <v>14</v>
      </c>
      <c r="C29" s="33">
        <v>3</v>
      </c>
      <c r="D29" s="33">
        <f t="shared" si="2"/>
        <v>17</v>
      </c>
      <c r="E29" s="34">
        <f t="shared" si="0"/>
        <v>150</v>
      </c>
      <c r="F29" s="35">
        <v>0</v>
      </c>
      <c r="G29" s="35">
        <v>0</v>
      </c>
      <c r="H29" s="35">
        <f t="shared" si="3"/>
        <v>0</v>
      </c>
      <c r="I29" s="34">
        <f t="shared" si="1"/>
        <v>150</v>
      </c>
      <c r="AF29" s="54" t="s">
        <v>135</v>
      </c>
      <c r="AG29" s="62">
        <v>2278</v>
      </c>
      <c r="AH29" s="63" t="s">
        <v>217</v>
      </c>
    </row>
    <row r="30" spans="1:34">
      <c r="A30" s="32" t="s">
        <v>71</v>
      </c>
      <c r="B30" s="33">
        <v>18</v>
      </c>
      <c r="C30" s="33">
        <v>4</v>
      </c>
      <c r="D30" s="33">
        <f t="shared" si="2"/>
        <v>22</v>
      </c>
      <c r="E30" s="34">
        <f t="shared" si="0"/>
        <v>194</v>
      </c>
      <c r="F30" s="35">
        <v>0</v>
      </c>
      <c r="G30" s="35">
        <v>0</v>
      </c>
      <c r="H30" s="35">
        <f t="shared" si="3"/>
        <v>0</v>
      </c>
      <c r="I30" s="34">
        <f t="shared" si="1"/>
        <v>194</v>
      </c>
      <c r="AF30" s="54" t="s">
        <v>136</v>
      </c>
      <c r="AG30" s="62">
        <v>2281</v>
      </c>
      <c r="AH30" s="63" t="s">
        <v>217</v>
      </c>
    </row>
    <row r="31" spans="1:34">
      <c r="A31" s="32" t="s">
        <v>72</v>
      </c>
      <c r="B31" s="33">
        <v>17</v>
      </c>
      <c r="C31" s="33">
        <v>5</v>
      </c>
      <c r="D31" s="33">
        <f t="shared" si="2"/>
        <v>22</v>
      </c>
      <c r="E31" s="34">
        <f t="shared" si="0"/>
        <v>193</v>
      </c>
      <c r="F31" s="35">
        <v>0</v>
      </c>
      <c r="G31" s="35">
        <v>0</v>
      </c>
      <c r="H31" s="35">
        <f t="shared" si="3"/>
        <v>0</v>
      </c>
      <c r="I31" s="34">
        <f t="shared" si="1"/>
        <v>193</v>
      </c>
      <c r="AF31" s="54" t="s">
        <v>209</v>
      </c>
      <c r="AG31" s="62">
        <v>2319</v>
      </c>
      <c r="AH31" s="63" t="s">
        <v>217</v>
      </c>
    </row>
    <row r="32" spans="1:34">
      <c r="A32" s="32" t="s">
        <v>73</v>
      </c>
      <c r="B32" s="33">
        <v>16</v>
      </c>
      <c r="C32" s="33">
        <v>4</v>
      </c>
      <c r="D32" s="33">
        <f t="shared" si="2"/>
        <v>20</v>
      </c>
      <c r="E32" s="34">
        <f t="shared" si="0"/>
        <v>176</v>
      </c>
      <c r="F32" s="35">
        <v>0</v>
      </c>
      <c r="G32" s="35">
        <v>0</v>
      </c>
      <c r="H32" s="35">
        <f t="shared" si="3"/>
        <v>0</v>
      </c>
      <c r="I32" s="34">
        <f t="shared" si="1"/>
        <v>176</v>
      </c>
      <c r="AF32" s="54" t="s">
        <v>137</v>
      </c>
      <c r="AG32" s="62">
        <v>2474</v>
      </c>
      <c r="AH32" s="63" t="s">
        <v>217</v>
      </c>
    </row>
    <row r="33" spans="1:34">
      <c r="A33" s="32" t="s">
        <v>74</v>
      </c>
      <c r="B33" s="33">
        <v>17</v>
      </c>
      <c r="C33" s="33">
        <v>4</v>
      </c>
      <c r="D33" s="33">
        <f t="shared" si="2"/>
        <v>21</v>
      </c>
      <c r="E33" s="34">
        <f t="shared" si="0"/>
        <v>185</v>
      </c>
      <c r="F33" s="35">
        <v>0</v>
      </c>
      <c r="G33" s="35">
        <v>0</v>
      </c>
      <c r="H33" s="35">
        <f t="shared" si="3"/>
        <v>0</v>
      </c>
      <c r="I33" s="34">
        <f t="shared" si="1"/>
        <v>185</v>
      </c>
      <c r="AF33" s="54" t="s">
        <v>138</v>
      </c>
      <c r="AG33" s="62">
        <v>2650</v>
      </c>
      <c r="AH33" s="63" t="s">
        <v>217</v>
      </c>
    </row>
    <row r="34" spans="1:34">
      <c r="A34" s="32" t="s">
        <v>75</v>
      </c>
      <c r="B34" s="33">
        <v>16</v>
      </c>
      <c r="C34" s="33">
        <v>4</v>
      </c>
      <c r="D34" s="33">
        <f t="shared" si="2"/>
        <v>20</v>
      </c>
      <c r="E34" s="34">
        <f t="shared" si="0"/>
        <v>176</v>
      </c>
      <c r="F34" s="35">
        <v>0</v>
      </c>
      <c r="G34" s="35">
        <v>0</v>
      </c>
      <c r="H34" s="35">
        <f t="shared" si="3"/>
        <v>0</v>
      </c>
      <c r="I34" s="34">
        <f t="shared" si="1"/>
        <v>176</v>
      </c>
      <c r="AF34" s="54" t="s">
        <v>139</v>
      </c>
      <c r="AG34" s="62">
        <v>2210</v>
      </c>
      <c r="AH34" s="63" t="s">
        <v>223</v>
      </c>
    </row>
    <row r="35" spans="1:34">
      <c r="A35" s="32" t="s">
        <v>76</v>
      </c>
      <c r="B35" s="33">
        <v>17</v>
      </c>
      <c r="C35" s="33">
        <v>4</v>
      </c>
      <c r="D35" s="33">
        <f t="shared" si="2"/>
        <v>21</v>
      </c>
      <c r="E35" s="34">
        <f t="shared" si="0"/>
        <v>185</v>
      </c>
      <c r="F35" s="35">
        <v>0</v>
      </c>
      <c r="G35" s="35">
        <v>0</v>
      </c>
      <c r="H35" s="35">
        <f t="shared" si="3"/>
        <v>0</v>
      </c>
      <c r="I35" s="34">
        <f t="shared" si="1"/>
        <v>185</v>
      </c>
      <c r="AF35" s="54" t="s">
        <v>140</v>
      </c>
      <c r="AG35" s="62">
        <v>2211</v>
      </c>
      <c r="AH35" s="63" t="s">
        <v>223</v>
      </c>
    </row>
    <row r="36" spans="1:34">
      <c r="A36" s="32" t="s">
        <v>77</v>
      </c>
      <c r="B36" s="33">
        <v>18</v>
      </c>
      <c r="C36" s="33">
        <v>4</v>
      </c>
      <c r="D36" s="33">
        <f t="shared" si="2"/>
        <v>22</v>
      </c>
      <c r="E36" s="34">
        <f t="shared" si="0"/>
        <v>194</v>
      </c>
      <c r="F36" s="35">
        <v>0</v>
      </c>
      <c r="G36" s="35">
        <v>0</v>
      </c>
      <c r="H36" s="35">
        <f t="shared" si="3"/>
        <v>0</v>
      </c>
      <c r="I36" s="34">
        <f t="shared" si="1"/>
        <v>194</v>
      </c>
      <c r="AF36" s="54" t="s">
        <v>141</v>
      </c>
      <c r="AG36" s="62">
        <v>2212</v>
      </c>
      <c r="AH36" s="63" t="s">
        <v>223</v>
      </c>
    </row>
    <row r="37" spans="1:34">
      <c r="A37" s="64" t="s">
        <v>78</v>
      </c>
      <c r="B37" s="65">
        <v>15</v>
      </c>
      <c r="C37" s="65">
        <v>5</v>
      </c>
      <c r="D37" s="65">
        <f t="shared" si="2"/>
        <v>20</v>
      </c>
      <c r="E37" s="65">
        <f t="shared" si="0"/>
        <v>175</v>
      </c>
      <c r="F37" s="66">
        <v>0</v>
      </c>
      <c r="G37" s="66">
        <v>0</v>
      </c>
      <c r="H37" s="66">
        <f t="shared" si="3"/>
        <v>0</v>
      </c>
      <c r="I37" s="65">
        <f t="shared" si="1"/>
        <v>175</v>
      </c>
      <c r="AF37" s="54" t="s">
        <v>142</v>
      </c>
      <c r="AG37" s="62">
        <v>2215</v>
      </c>
      <c r="AH37" s="63" t="s">
        <v>223</v>
      </c>
    </row>
    <row r="38" spans="1:34">
      <c r="A38" s="32" t="s">
        <v>79</v>
      </c>
      <c r="B38" s="33">
        <v>18</v>
      </c>
      <c r="C38" s="33">
        <v>4</v>
      </c>
      <c r="D38" s="33">
        <f t="shared" si="2"/>
        <v>22</v>
      </c>
      <c r="E38" s="34">
        <f t="shared" si="0"/>
        <v>194</v>
      </c>
      <c r="F38" s="35">
        <v>0</v>
      </c>
      <c r="G38" s="35">
        <v>0</v>
      </c>
      <c r="H38" s="35">
        <f t="shared" si="3"/>
        <v>0</v>
      </c>
      <c r="I38" s="34">
        <f t="shared" si="1"/>
        <v>194</v>
      </c>
      <c r="AF38" s="54" t="s">
        <v>143</v>
      </c>
      <c r="AG38" s="62">
        <v>2217</v>
      </c>
      <c r="AH38" s="63" t="s">
        <v>223</v>
      </c>
    </row>
    <row r="39" spans="1:34">
      <c r="A39" s="32" t="s">
        <v>80</v>
      </c>
      <c r="B39" s="33">
        <v>17</v>
      </c>
      <c r="C39" s="33">
        <v>4</v>
      </c>
      <c r="D39" s="33">
        <f t="shared" si="2"/>
        <v>21</v>
      </c>
      <c r="E39" s="34">
        <f t="shared" si="0"/>
        <v>185</v>
      </c>
      <c r="F39" s="35">
        <v>0</v>
      </c>
      <c r="G39" s="35">
        <v>0</v>
      </c>
      <c r="H39" s="35">
        <f t="shared" si="3"/>
        <v>0</v>
      </c>
      <c r="I39" s="34">
        <f t="shared" si="1"/>
        <v>185</v>
      </c>
      <c r="AF39" s="54" t="s">
        <v>210</v>
      </c>
      <c r="AG39" s="62">
        <v>2218</v>
      </c>
      <c r="AH39" s="63" t="s">
        <v>223</v>
      </c>
    </row>
    <row r="40" spans="1:34">
      <c r="A40" s="32" t="s">
        <v>81</v>
      </c>
      <c r="B40" s="33">
        <v>15</v>
      </c>
      <c r="C40" s="33">
        <v>4</v>
      </c>
      <c r="D40" s="33">
        <f t="shared" si="2"/>
        <v>19</v>
      </c>
      <c r="E40" s="34">
        <f t="shared" si="0"/>
        <v>167</v>
      </c>
      <c r="F40" s="35">
        <v>0</v>
      </c>
      <c r="G40" s="35">
        <v>0</v>
      </c>
      <c r="H40" s="35">
        <f t="shared" si="3"/>
        <v>0</v>
      </c>
      <c r="I40" s="34">
        <f t="shared" si="1"/>
        <v>167</v>
      </c>
      <c r="AF40" s="54" t="s">
        <v>144</v>
      </c>
      <c r="AG40" s="62">
        <v>2311</v>
      </c>
      <c r="AH40" s="63" t="s">
        <v>223</v>
      </c>
    </row>
    <row r="41" spans="1:34">
      <c r="A41" s="32" t="s">
        <v>82</v>
      </c>
      <c r="B41" s="33">
        <v>17</v>
      </c>
      <c r="C41" s="33">
        <v>4</v>
      </c>
      <c r="D41" s="33">
        <f t="shared" si="2"/>
        <v>21</v>
      </c>
      <c r="E41" s="34">
        <f t="shared" si="0"/>
        <v>185</v>
      </c>
      <c r="F41" s="35">
        <v>0</v>
      </c>
      <c r="G41" s="35">
        <v>0</v>
      </c>
      <c r="H41" s="35">
        <f t="shared" si="3"/>
        <v>0</v>
      </c>
      <c r="I41" s="34">
        <f t="shared" si="1"/>
        <v>185</v>
      </c>
      <c r="AF41" s="54" t="s">
        <v>145</v>
      </c>
      <c r="AG41" s="62">
        <v>2312</v>
      </c>
      <c r="AH41" s="63" t="s">
        <v>223</v>
      </c>
    </row>
    <row r="42" spans="1:34">
      <c r="A42" s="32" t="s">
        <v>83</v>
      </c>
      <c r="B42" s="33">
        <v>17</v>
      </c>
      <c r="C42" s="33">
        <v>5</v>
      </c>
      <c r="D42" s="33">
        <f t="shared" si="2"/>
        <v>22</v>
      </c>
      <c r="E42" s="34">
        <f t="shared" si="0"/>
        <v>193</v>
      </c>
      <c r="F42" s="35">
        <v>0</v>
      </c>
      <c r="G42" s="35">
        <v>0</v>
      </c>
      <c r="H42" s="35">
        <f t="shared" si="3"/>
        <v>0</v>
      </c>
      <c r="I42" s="34">
        <f t="shared" si="1"/>
        <v>193</v>
      </c>
      <c r="AF42" s="54" t="s">
        <v>146</v>
      </c>
      <c r="AG42" s="62">
        <v>2314</v>
      </c>
      <c r="AH42" s="63" t="s">
        <v>223</v>
      </c>
    </row>
    <row r="43" spans="1:34">
      <c r="A43" s="32" t="s">
        <v>84</v>
      </c>
      <c r="B43" s="33">
        <v>15</v>
      </c>
      <c r="C43" s="33">
        <v>4</v>
      </c>
      <c r="D43" s="33">
        <f t="shared" si="2"/>
        <v>19</v>
      </c>
      <c r="E43" s="34">
        <f t="shared" si="0"/>
        <v>167</v>
      </c>
      <c r="F43" s="35">
        <v>0</v>
      </c>
      <c r="G43" s="35">
        <v>0</v>
      </c>
      <c r="H43" s="35">
        <f t="shared" si="3"/>
        <v>0</v>
      </c>
      <c r="I43" s="34">
        <f t="shared" si="1"/>
        <v>167</v>
      </c>
      <c r="AF43" s="54" t="s">
        <v>147</v>
      </c>
      <c r="AG43" s="62">
        <v>2315</v>
      </c>
      <c r="AH43" s="63" t="s">
        <v>223</v>
      </c>
    </row>
    <row r="44" spans="1:34">
      <c r="A44" s="32" t="s">
        <v>85</v>
      </c>
      <c r="B44" s="33">
        <v>18</v>
      </c>
      <c r="C44" s="33">
        <v>4</v>
      </c>
      <c r="D44" s="33">
        <f t="shared" si="2"/>
        <v>22</v>
      </c>
      <c r="E44" s="34">
        <f t="shared" si="0"/>
        <v>194</v>
      </c>
      <c r="F44" s="35">
        <v>0</v>
      </c>
      <c r="G44" s="35">
        <v>0</v>
      </c>
      <c r="H44" s="35">
        <f t="shared" si="3"/>
        <v>0</v>
      </c>
      <c r="I44" s="34">
        <f t="shared" si="1"/>
        <v>194</v>
      </c>
      <c r="AF44" s="54" t="s">
        <v>211</v>
      </c>
      <c r="AG44" s="62">
        <v>2317</v>
      </c>
      <c r="AH44" s="63" t="s">
        <v>223</v>
      </c>
    </row>
    <row r="45" spans="1:34">
      <c r="A45" s="32" t="s">
        <v>86</v>
      </c>
      <c r="B45" s="33">
        <v>16</v>
      </c>
      <c r="C45" s="33">
        <v>4</v>
      </c>
      <c r="D45" s="33">
        <f t="shared" si="2"/>
        <v>20</v>
      </c>
      <c r="E45" s="34">
        <f t="shared" si="0"/>
        <v>176</v>
      </c>
      <c r="F45" s="35">
        <v>0</v>
      </c>
      <c r="G45" s="35">
        <v>0</v>
      </c>
      <c r="H45" s="35">
        <f t="shared" si="3"/>
        <v>0</v>
      </c>
      <c r="I45" s="34">
        <f t="shared" si="1"/>
        <v>176</v>
      </c>
      <c r="AF45" s="54" t="s">
        <v>212</v>
      </c>
      <c r="AG45" s="62">
        <v>2318</v>
      </c>
      <c r="AH45" s="63" t="s">
        <v>223</v>
      </c>
    </row>
    <row r="46" spans="1:34">
      <c r="A46" s="32" t="s">
        <v>87</v>
      </c>
      <c r="B46" s="33">
        <v>17</v>
      </c>
      <c r="C46" s="33">
        <v>4</v>
      </c>
      <c r="D46" s="33">
        <f t="shared" si="2"/>
        <v>21</v>
      </c>
      <c r="E46" s="34">
        <f t="shared" si="0"/>
        <v>185</v>
      </c>
      <c r="F46" s="35">
        <v>0</v>
      </c>
      <c r="G46" s="35">
        <v>0</v>
      </c>
      <c r="H46" s="35">
        <f t="shared" si="3"/>
        <v>0</v>
      </c>
      <c r="I46" s="34">
        <f t="shared" si="1"/>
        <v>185</v>
      </c>
      <c r="AF46" s="54" t="s">
        <v>148</v>
      </c>
      <c r="AG46" s="62">
        <v>2331</v>
      </c>
      <c r="AH46" s="63" t="s">
        <v>223</v>
      </c>
    </row>
    <row r="47" spans="1:34">
      <c r="A47" s="32" t="s">
        <v>88</v>
      </c>
      <c r="B47" s="33">
        <v>19</v>
      </c>
      <c r="C47" s="33">
        <v>4</v>
      </c>
      <c r="D47" s="33">
        <f t="shared" si="2"/>
        <v>23</v>
      </c>
      <c r="E47" s="34">
        <f t="shared" si="0"/>
        <v>203</v>
      </c>
      <c r="F47" s="35">
        <v>0</v>
      </c>
      <c r="G47" s="35">
        <v>0</v>
      </c>
      <c r="H47" s="35">
        <f t="shared" si="3"/>
        <v>0</v>
      </c>
      <c r="I47" s="34">
        <f t="shared" si="1"/>
        <v>203</v>
      </c>
      <c r="AF47" s="54" t="s">
        <v>149</v>
      </c>
      <c r="AG47" s="62">
        <v>2332</v>
      </c>
      <c r="AH47" s="63" t="s">
        <v>223</v>
      </c>
    </row>
    <row r="48" spans="1:34">
      <c r="A48" s="32" t="s">
        <v>89</v>
      </c>
      <c r="B48" s="33">
        <v>16</v>
      </c>
      <c r="C48" s="33">
        <v>5</v>
      </c>
      <c r="D48" s="33">
        <f t="shared" si="2"/>
        <v>21</v>
      </c>
      <c r="E48" s="34">
        <f t="shared" si="0"/>
        <v>184</v>
      </c>
      <c r="F48" s="35">
        <v>0</v>
      </c>
      <c r="G48" s="35">
        <v>0</v>
      </c>
      <c r="H48" s="35">
        <f t="shared" si="3"/>
        <v>0</v>
      </c>
      <c r="I48" s="34">
        <f t="shared" si="1"/>
        <v>184</v>
      </c>
      <c r="AF48" s="54" t="s">
        <v>150</v>
      </c>
      <c r="AG48" s="62">
        <v>2333</v>
      </c>
      <c r="AH48" s="63" t="s">
        <v>223</v>
      </c>
    </row>
    <row r="49" spans="1:34">
      <c r="A49" s="64" t="s">
        <v>90</v>
      </c>
      <c r="B49" s="65">
        <v>17</v>
      </c>
      <c r="C49" s="65">
        <v>4</v>
      </c>
      <c r="D49" s="65">
        <f t="shared" si="2"/>
        <v>21</v>
      </c>
      <c r="E49" s="65">
        <f t="shared" si="0"/>
        <v>185</v>
      </c>
      <c r="F49" s="66">
        <v>0</v>
      </c>
      <c r="G49" s="66">
        <v>0</v>
      </c>
      <c r="H49" s="66">
        <f t="shared" si="3"/>
        <v>0</v>
      </c>
      <c r="I49" s="65">
        <f t="shared" si="1"/>
        <v>185</v>
      </c>
      <c r="AF49" s="54" t="s">
        <v>151</v>
      </c>
      <c r="AG49" s="62">
        <v>2334</v>
      </c>
      <c r="AH49" s="63" t="s">
        <v>223</v>
      </c>
    </row>
    <row r="50" spans="1:34">
      <c r="AF50" s="54" t="s">
        <v>152</v>
      </c>
      <c r="AG50" s="62">
        <v>2335</v>
      </c>
      <c r="AH50" s="63" t="s">
        <v>223</v>
      </c>
    </row>
    <row r="51" spans="1:34">
      <c r="AF51" s="54" t="s">
        <v>153</v>
      </c>
      <c r="AG51" s="62">
        <v>2336</v>
      </c>
      <c r="AH51" s="63" t="s">
        <v>223</v>
      </c>
    </row>
    <row r="52" spans="1:34">
      <c r="AF52" s="54" t="s">
        <v>154</v>
      </c>
      <c r="AG52" s="62">
        <v>2339</v>
      </c>
      <c r="AH52" s="63" t="s">
        <v>223</v>
      </c>
    </row>
    <row r="53" spans="1:34">
      <c r="AF53" s="54" t="s">
        <v>155</v>
      </c>
      <c r="AG53" s="62">
        <v>2342</v>
      </c>
      <c r="AH53" s="63" t="s">
        <v>223</v>
      </c>
    </row>
    <row r="54" spans="1:34">
      <c r="AF54" s="54" t="s">
        <v>213</v>
      </c>
      <c r="AG54" s="62">
        <v>2345</v>
      </c>
      <c r="AH54" s="63" t="s">
        <v>223</v>
      </c>
    </row>
    <row r="55" spans="1:34">
      <c r="AF55" s="54" t="s">
        <v>233</v>
      </c>
      <c r="AG55" s="62">
        <v>2347</v>
      </c>
      <c r="AH55" s="63" t="s">
        <v>223</v>
      </c>
    </row>
    <row r="56" spans="1:34">
      <c r="AF56" s="54" t="s">
        <v>156</v>
      </c>
      <c r="AG56" s="62">
        <v>2348</v>
      </c>
      <c r="AH56" s="63" t="s">
        <v>223</v>
      </c>
    </row>
    <row r="57" spans="1:34">
      <c r="AF57" s="54" t="s">
        <v>157</v>
      </c>
      <c r="AG57" s="62">
        <v>2352</v>
      </c>
      <c r="AH57" s="63" t="s">
        <v>223</v>
      </c>
    </row>
    <row r="58" spans="1:34">
      <c r="AF58" s="54" t="s">
        <v>158</v>
      </c>
      <c r="AG58" s="62">
        <v>2356</v>
      </c>
      <c r="AH58" s="63" t="s">
        <v>223</v>
      </c>
    </row>
    <row r="59" spans="1:34">
      <c r="AF59" s="54" t="s">
        <v>214</v>
      </c>
      <c r="AG59" s="62">
        <v>2358</v>
      </c>
      <c r="AH59" s="63" t="s">
        <v>223</v>
      </c>
    </row>
    <row r="60" spans="1:34">
      <c r="AF60" s="54" t="s">
        <v>159</v>
      </c>
      <c r="AG60" s="62">
        <v>2382</v>
      </c>
      <c r="AH60" s="63" t="s">
        <v>223</v>
      </c>
    </row>
    <row r="61" spans="1:34">
      <c r="AF61" s="54" t="s">
        <v>215</v>
      </c>
      <c r="AG61" s="62">
        <v>2387</v>
      </c>
      <c r="AH61" s="63" t="s">
        <v>223</v>
      </c>
    </row>
    <row r="62" spans="1:34">
      <c r="AF62" s="54" t="s">
        <v>160</v>
      </c>
      <c r="AG62" s="62">
        <v>2390</v>
      </c>
      <c r="AH62" s="63" t="s">
        <v>223</v>
      </c>
    </row>
    <row r="63" spans="1:34">
      <c r="AF63" s="54" t="s">
        <v>161</v>
      </c>
      <c r="AG63" s="62">
        <v>2392</v>
      </c>
      <c r="AH63" s="63" t="s">
        <v>223</v>
      </c>
    </row>
    <row r="64" spans="1:34">
      <c r="AF64" s="54" t="s">
        <v>162</v>
      </c>
      <c r="AG64" s="62">
        <v>2395</v>
      </c>
      <c r="AH64" s="63" t="s">
        <v>223</v>
      </c>
    </row>
    <row r="65" spans="32:34">
      <c r="AF65" s="54" t="s">
        <v>163</v>
      </c>
      <c r="AG65" s="62">
        <v>2531</v>
      </c>
      <c r="AH65" s="63" t="s">
        <v>220</v>
      </c>
    </row>
    <row r="66" spans="32:34">
      <c r="AF66" s="54" t="s">
        <v>164</v>
      </c>
      <c r="AG66" s="62">
        <v>2534</v>
      </c>
      <c r="AH66" s="63" t="s">
        <v>220</v>
      </c>
    </row>
    <row r="67" spans="32:34">
      <c r="AF67" s="54" t="s">
        <v>165</v>
      </c>
      <c r="AG67" s="62">
        <v>2535</v>
      </c>
      <c r="AH67" s="63" t="s">
        <v>220</v>
      </c>
    </row>
    <row r="68" spans="32:34">
      <c r="AF68" s="54" t="s">
        <v>166</v>
      </c>
      <c r="AG68" s="62">
        <v>2536</v>
      </c>
      <c r="AH68" s="63" t="s">
        <v>220</v>
      </c>
    </row>
    <row r="69" spans="32:34">
      <c r="AF69" s="54" t="s">
        <v>167</v>
      </c>
      <c r="AG69" s="62">
        <v>2555</v>
      </c>
      <c r="AH69" s="63" t="s">
        <v>220</v>
      </c>
    </row>
    <row r="70" spans="32:34">
      <c r="AF70" s="54" t="s">
        <v>168</v>
      </c>
      <c r="AG70" s="62">
        <v>2556</v>
      </c>
      <c r="AH70" s="63" t="s">
        <v>220</v>
      </c>
    </row>
    <row r="71" spans="32:34">
      <c r="AF71" s="54" t="s">
        <v>169</v>
      </c>
      <c r="AG71" s="62">
        <v>2557</v>
      </c>
      <c r="AH71" s="63" t="s">
        <v>220</v>
      </c>
    </row>
    <row r="72" spans="32:34">
      <c r="AF72" s="54" t="s">
        <v>170</v>
      </c>
      <c r="AG72" s="62">
        <v>2558</v>
      </c>
      <c r="AH72" s="63" t="s">
        <v>220</v>
      </c>
    </row>
    <row r="73" spans="32:34">
      <c r="AF73" s="54" t="s">
        <v>171</v>
      </c>
      <c r="AG73" s="62">
        <v>2559</v>
      </c>
      <c r="AH73" s="63" t="s">
        <v>220</v>
      </c>
    </row>
    <row r="74" spans="32:34">
      <c r="AF74" s="54" t="s">
        <v>172</v>
      </c>
      <c r="AG74" s="62">
        <v>2560</v>
      </c>
      <c r="AH74" s="63" t="s">
        <v>220</v>
      </c>
    </row>
    <row r="75" spans="32:34">
      <c r="AF75" s="54" t="s">
        <v>173</v>
      </c>
      <c r="AG75" s="62">
        <v>2562</v>
      </c>
      <c r="AH75" s="63" t="s">
        <v>220</v>
      </c>
    </row>
    <row r="76" spans="32:34">
      <c r="AF76" s="54" t="s">
        <v>174</v>
      </c>
      <c r="AG76" s="62">
        <v>2563</v>
      </c>
      <c r="AH76" s="63" t="s">
        <v>220</v>
      </c>
    </row>
    <row r="77" spans="32:34">
      <c r="AF77" s="54" t="s">
        <v>175</v>
      </c>
      <c r="AG77" s="62">
        <v>2582</v>
      </c>
      <c r="AH77" s="63" t="s">
        <v>220</v>
      </c>
    </row>
    <row r="78" spans="32:34">
      <c r="AF78" s="54" t="s">
        <v>176</v>
      </c>
      <c r="AG78" s="62">
        <v>2564</v>
      </c>
      <c r="AH78" s="63" t="s">
        <v>220</v>
      </c>
    </row>
    <row r="79" spans="32:34">
      <c r="AF79" s="54" t="s">
        <v>177</v>
      </c>
      <c r="AG79" s="62">
        <v>2631</v>
      </c>
      <c r="AH79" s="63" t="s">
        <v>218</v>
      </c>
    </row>
    <row r="80" spans="32:34">
      <c r="AF80" s="54" t="s">
        <v>178</v>
      </c>
      <c r="AG80" s="62">
        <v>2632</v>
      </c>
      <c r="AH80" s="63" t="s">
        <v>218</v>
      </c>
    </row>
    <row r="81" spans="32:34">
      <c r="AF81" s="54" t="s">
        <v>179</v>
      </c>
      <c r="AG81" s="62">
        <v>2634</v>
      </c>
      <c r="AH81" s="63" t="s">
        <v>218</v>
      </c>
    </row>
    <row r="82" spans="32:34">
      <c r="AF82" s="54" t="s">
        <v>180</v>
      </c>
      <c r="AG82" s="62">
        <v>2651</v>
      </c>
      <c r="AH82" s="63" t="s">
        <v>218</v>
      </c>
    </row>
    <row r="83" spans="32:34">
      <c r="AF83" s="54" t="s">
        <v>181</v>
      </c>
      <c r="AG83" s="62">
        <v>2652</v>
      </c>
      <c r="AH83" s="63" t="s">
        <v>218</v>
      </c>
    </row>
    <row r="84" spans="32:34">
      <c r="AF84" s="54" t="s">
        <v>182</v>
      </c>
      <c r="AG84" s="62">
        <v>2654</v>
      </c>
      <c r="AH84" s="63" t="s">
        <v>218</v>
      </c>
    </row>
    <row r="85" spans="32:34">
      <c r="AF85" s="54" t="s">
        <v>183</v>
      </c>
      <c r="AG85" s="62">
        <v>2655</v>
      </c>
      <c r="AH85" s="63" t="s">
        <v>218</v>
      </c>
    </row>
    <row r="86" spans="32:34">
      <c r="AF86" s="54" t="s">
        <v>184</v>
      </c>
      <c r="AG86" s="62">
        <v>2680</v>
      </c>
      <c r="AH86" s="63" t="s">
        <v>218</v>
      </c>
    </row>
    <row r="87" spans="32:34">
      <c r="AF87" s="54" t="s">
        <v>185</v>
      </c>
      <c r="AG87" s="62">
        <v>2471</v>
      </c>
      <c r="AH87" s="63" t="s">
        <v>219</v>
      </c>
    </row>
    <row r="88" spans="32:34">
      <c r="AF88" s="54" t="s">
        <v>187</v>
      </c>
      <c r="AG88" s="62">
        <v>2472</v>
      </c>
      <c r="AH88" s="63" t="s">
        <v>186</v>
      </c>
    </row>
    <row r="89" spans="32:34">
      <c r="AF89" s="54" t="s">
        <v>188</v>
      </c>
      <c r="AG89" s="62">
        <v>2473</v>
      </c>
      <c r="AH89" s="63" t="s">
        <v>186</v>
      </c>
    </row>
    <row r="90" spans="32:34">
      <c r="AF90" s="54" t="s">
        <v>189</v>
      </c>
      <c r="AG90" s="62">
        <v>2475</v>
      </c>
      <c r="AH90" s="63" t="s">
        <v>186</v>
      </c>
    </row>
    <row r="91" spans="32:34">
      <c r="AF91" s="54" t="s">
        <v>190</v>
      </c>
      <c r="AG91" s="62">
        <v>2477</v>
      </c>
      <c r="AH91" s="63" t="s">
        <v>186</v>
      </c>
    </row>
    <row r="92" spans="32:34">
      <c r="AF92" s="54" t="s">
        <v>191</v>
      </c>
      <c r="AG92" s="62">
        <v>2481</v>
      </c>
      <c r="AH92" s="63" t="s">
        <v>186</v>
      </c>
    </row>
    <row r="93" spans="32:34">
      <c r="AF93" s="54" t="s">
        <v>192</v>
      </c>
      <c r="AG93" s="62">
        <v>2483</v>
      </c>
      <c r="AH93" s="63" t="s">
        <v>186</v>
      </c>
    </row>
    <row r="94" spans="32:34">
      <c r="AF94" s="54" t="s">
        <v>193</v>
      </c>
      <c r="AG94" s="62">
        <v>2484</v>
      </c>
      <c r="AH94" s="63" t="s">
        <v>186</v>
      </c>
    </row>
    <row r="95" spans="32:34">
      <c r="AF95" s="54" t="s">
        <v>194</v>
      </c>
      <c r="AG95" s="62">
        <v>2256</v>
      </c>
      <c r="AH95" s="63" t="s">
        <v>221</v>
      </c>
    </row>
    <row r="96" spans="32:34">
      <c r="AF96" s="54" t="s">
        <v>195</v>
      </c>
      <c r="AG96" s="62">
        <v>2351</v>
      </c>
      <c r="AH96" s="63" t="s">
        <v>221</v>
      </c>
    </row>
    <row r="97" spans="32:34">
      <c r="AF97" s="54" t="s">
        <v>196</v>
      </c>
      <c r="AG97" s="62">
        <v>2511</v>
      </c>
      <c r="AH97" s="63" t="s">
        <v>221</v>
      </c>
    </row>
    <row r="98" spans="32:34">
      <c r="AF98" s="54" t="s">
        <v>197</v>
      </c>
      <c r="AG98" s="62">
        <v>2552</v>
      </c>
      <c r="AH98" s="63" t="s">
        <v>221</v>
      </c>
    </row>
    <row r="99" spans="32:34">
      <c r="AF99" s="54" t="s">
        <v>198</v>
      </c>
      <c r="AG99" s="62">
        <v>2553</v>
      </c>
      <c r="AH99" s="63" t="s">
        <v>221</v>
      </c>
    </row>
    <row r="100" spans="32:34">
      <c r="AF100" s="54" t="s">
        <v>199</v>
      </c>
      <c r="AG100" s="62">
        <v>2554</v>
      </c>
      <c r="AH100" s="63" t="s">
        <v>221</v>
      </c>
    </row>
    <row r="101" spans="32:34">
      <c r="AF101" s="54" t="s">
        <v>200</v>
      </c>
      <c r="AG101" s="62">
        <v>2579</v>
      </c>
      <c r="AH101" s="63" t="s">
        <v>221</v>
      </c>
    </row>
    <row r="102" spans="32:34">
      <c r="AF102" s="54" t="s">
        <v>201</v>
      </c>
      <c r="AG102" s="62">
        <v>2575</v>
      </c>
      <c r="AH102" s="63" t="s">
        <v>221</v>
      </c>
    </row>
    <row r="103" spans="32:34">
      <c r="AF103" s="54" t="s">
        <v>202</v>
      </c>
      <c r="AG103" s="62">
        <v>2586</v>
      </c>
      <c r="AH103" s="63" t="s">
        <v>221</v>
      </c>
    </row>
    <row r="104" spans="32:34">
      <c r="AF104" s="54" t="s">
        <v>203</v>
      </c>
      <c r="AG104" s="62">
        <v>2590</v>
      </c>
      <c r="AH104" s="63" t="s">
        <v>221</v>
      </c>
    </row>
    <row r="105" spans="32:34">
      <c r="AF105" s="54" t="s">
        <v>204</v>
      </c>
      <c r="AG105" s="62">
        <v>2592</v>
      </c>
      <c r="AH105" s="63" t="s">
        <v>221</v>
      </c>
    </row>
    <row r="106" spans="32:34">
      <c r="AF106" s="54" t="s">
        <v>205</v>
      </c>
      <c r="AG106" s="62">
        <v>2594</v>
      </c>
      <c r="AH106" s="63" t="s">
        <v>221</v>
      </c>
    </row>
  </sheetData>
  <sheetProtection algorithmName="SHA-512" hashValue="yg8EYsYor6/HYI9HKbNt2Iw/F0SI9JsMx6ele6zg42FxrSVFnId32Kamk6sZdxsB078HkgOXRzBD8QJn9fM3Jw==" saltValue="gJjwY0KnHox7q9nuIQYcwA==" spinCount="100000" sheet="1" objects="1" scenarios="1"/>
  <pageMargins left="0.7" right="0.7" top="0.75" bottom="0.75" header="0.3" footer="0.3"/>
  <legacyDrawing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8A4D-EFC2-44FC-BAC3-4FCCEECE0B30}">
  <sheetPr>
    <tabColor rgb="FFFFC000"/>
  </sheetPr>
  <dimension ref="A1:F9"/>
  <sheetViews>
    <sheetView showGridLines="0" zoomScale="90" zoomScaleNormal="90" workbookViewId="0">
      <selection activeCell="E16" sqref="E16"/>
    </sheetView>
  </sheetViews>
  <sheetFormatPr baseColWidth="10" defaultColWidth="11.44140625" defaultRowHeight="14.4"/>
  <cols>
    <col min="1" max="1" width="15.33203125" style="17" customWidth="1"/>
    <col min="2" max="2" width="11.88671875" style="17" bestFit="1" customWidth="1"/>
    <col min="3" max="3" width="20.44140625" style="17" customWidth="1"/>
    <col min="4" max="4" width="51.44140625" style="17" customWidth="1"/>
    <col min="5" max="5" width="41" style="17" customWidth="1"/>
    <col min="6" max="6" width="35" style="17" hidden="1" customWidth="1"/>
    <col min="7" max="16384" width="11.44140625" style="17"/>
  </cols>
  <sheetData>
    <row r="1" spans="1:6" ht="21.15" customHeight="1">
      <c r="A1" s="24"/>
      <c r="B1" s="24"/>
      <c r="C1" s="24"/>
      <c r="D1" s="24"/>
    </row>
    <row r="2" spans="1:6" s="25" customFormat="1" ht="44.4" customHeight="1">
      <c r="A2" s="429" t="s">
        <v>12</v>
      </c>
      <c r="B2" s="430"/>
      <c r="C2" s="431"/>
      <c r="D2" s="185" t="s">
        <v>15</v>
      </c>
      <c r="E2" s="185" t="s">
        <v>608</v>
      </c>
      <c r="F2" s="185" t="s">
        <v>605</v>
      </c>
    </row>
    <row r="3" spans="1:6" s="187" customFormat="1" ht="26.25" customHeight="1">
      <c r="A3" s="432" t="s">
        <v>33</v>
      </c>
      <c r="B3" s="432"/>
      <c r="C3" s="432"/>
      <c r="D3" s="186">
        <f>'GESTION '!C16</f>
        <v>8</v>
      </c>
      <c r="E3" s="186">
        <f>(D3/F8)*100</f>
        <v>19.017432646592709</v>
      </c>
      <c r="F3" s="186">
        <f>'GESTION '!C20</f>
        <v>8</v>
      </c>
    </row>
    <row r="4" spans="1:6" s="187" customFormat="1" ht="26.25" customHeight="1">
      <c r="A4" s="426" t="s">
        <v>497</v>
      </c>
      <c r="B4" s="427"/>
      <c r="C4" s="428"/>
      <c r="D4" s="186">
        <f>'CAN Y PROYECTOS '!C17</f>
        <v>9</v>
      </c>
      <c r="E4" s="186">
        <f>(D4/F8)*100</f>
        <v>21.394611727416802</v>
      </c>
      <c r="F4" s="186">
        <f>'CAN Y PROYECTOS '!C21</f>
        <v>9</v>
      </c>
    </row>
    <row r="5" spans="1:6" s="187" customFormat="1" ht="26.25" customHeight="1">
      <c r="A5" s="432" t="s">
        <v>498</v>
      </c>
      <c r="B5" s="432"/>
      <c r="C5" s="432"/>
      <c r="D5" s="186">
        <f>'EDUCACIÓN Y CAPACITACIÓN'!C12</f>
        <v>4</v>
      </c>
      <c r="E5" s="186">
        <f>(D5/F8)*100</f>
        <v>9.5087163232963547</v>
      </c>
      <c r="F5" s="186">
        <f>'EDUCACIÓN Y CAPACITACIÓN'!C16</f>
        <v>4</v>
      </c>
    </row>
    <row r="6" spans="1:6" s="187" customFormat="1" ht="26.25" customHeight="1">
      <c r="A6" s="432" t="s">
        <v>484</v>
      </c>
      <c r="B6" s="432"/>
      <c r="C6" s="432"/>
      <c r="D6" s="186">
        <f>'CONSULTA EXT'!C22</f>
        <v>14.066666666666666</v>
      </c>
      <c r="E6" s="186">
        <f>(D6/F8)*100</f>
        <v>33.438985736925517</v>
      </c>
      <c r="F6" s="186">
        <f>'CONSULTA EXT'!C22</f>
        <v>14.066666666666666</v>
      </c>
    </row>
    <row r="7" spans="1:6" s="187" customFormat="1" ht="26.25" customHeight="1">
      <c r="A7" s="432" t="s">
        <v>419</v>
      </c>
      <c r="B7" s="432"/>
      <c r="C7" s="432"/>
      <c r="D7" s="186">
        <f>PINEC!C20</f>
        <v>7</v>
      </c>
      <c r="E7" s="186">
        <f>(D7/F8)*100</f>
        <v>16.640253565768624</v>
      </c>
      <c r="F7" s="186">
        <f>PINEC!C20</f>
        <v>7</v>
      </c>
    </row>
    <row r="8" spans="1:6" s="187" customFormat="1" ht="26.25" customHeight="1">
      <c r="A8" s="424" t="s">
        <v>496</v>
      </c>
      <c r="B8" s="425"/>
      <c r="C8" s="425"/>
      <c r="D8" s="186">
        <f>SUM(D3:D7)</f>
        <v>42.066666666666663</v>
      </c>
      <c r="E8" s="186">
        <f>SUM(E3:E7)</f>
        <v>100</v>
      </c>
      <c r="F8" s="186">
        <f>SUM(F3:F7)</f>
        <v>42.066666666666663</v>
      </c>
    </row>
    <row r="9" spans="1:6" ht="15.75" customHeight="1">
      <c r="A9" s="26"/>
      <c r="B9" s="26"/>
      <c r="C9" s="26"/>
      <c r="D9" s="26"/>
    </row>
  </sheetData>
  <mergeCells count="7">
    <mergeCell ref="A8:C8"/>
    <mergeCell ref="A4:C4"/>
    <mergeCell ref="A2:C2"/>
    <mergeCell ref="A3:C3"/>
    <mergeCell ref="A5:C5"/>
    <mergeCell ref="A6:C6"/>
    <mergeCell ref="A7:C7"/>
  </mergeCells>
  <pageMargins left="0.7" right="0.7" top="0.75" bottom="0.75" header="0.3" footer="0.3"/>
  <pageSetup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205F-DC70-4E58-8537-E51EB259F14A}">
  <sheetPr>
    <tabColor rgb="FF7030A0"/>
  </sheetPr>
  <dimension ref="A1:I24"/>
  <sheetViews>
    <sheetView showGridLines="0" topLeftCell="A11" zoomScaleNormal="100" workbookViewId="0">
      <selection activeCell="C28" sqref="C28"/>
    </sheetView>
  </sheetViews>
  <sheetFormatPr baseColWidth="10" defaultColWidth="9.109375" defaultRowHeight="14.4"/>
  <cols>
    <col min="1" max="1" width="6" style="9" customWidth="1"/>
    <col min="2" max="2" width="86.88671875" style="9" customWidth="1"/>
    <col min="3" max="3" width="14.33203125" style="98" customWidth="1"/>
    <col min="4" max="5" width="11.33203125" style="98" customWidth="1"/>
    <col min="6" max="6" width="35.33203125" style="98" customWidth="1"/>
    <col min="7" max="7" width="43.88671875" style="9" customWidth="1"/>
    <col min="8" max="8" width="34.88671875" style="9" customWidth="1"/>
    <col min="9" max="16384" width="9.109375" style="9"/>
  </cols>
  <sheetData>
    <row r="1" spans="1:9" ht="21.75" customHeight="1">
      <c r="A1" s="435" t="s">
        <v>505</v>
      </c>
      <c r="B1" s="435"/>
      <c r="C1" s="435"/>
      <c r="D1" s="435"/>
      <c r="E1" s="435"/>
      <c r="F1" s="435"/>
      <c r="G1" s="435"/>
      <c r="H1" s="435"/>
      <c r="I1" s="105"/>
    </row>
    <row r="2" spans="1:9" ht="21.75" customHeight="1">
      <c r="A2" s="435" t="s">
        <v>8</v>
      </c>
      <c r="B2" s="435"/>
      <c r="C2" s="435"/>
      <c r="D2" s="435"/>
      <c r="E2" s="435"/>
      <c r="F2" s="435"/>
      <c r="G2" s="435"/>
      <c r="H2" s="435"/>
      <c r="I2" s="106"/>
    </row>
    <row r="3" spans="1:9" ht="21.75" customHeight="1">
      <c r="A3" s="435" t="s">
        <v>5</v>
      </c>
      <c r="B3" s="435"/>
      <c r="C3" s="435"/>
      <c r="D3" s="435"/>
      <c r="E3" s="435"/>
      <c r="F3" s="435"/>
      <c r="G3" s="435"/>
      <c r="H3" s="435"/>
    </row>
    <row r="4" spans="1:9" ht="22.5" customHeight="1">
      <c r="A4" s="99"/>
      <c r="B4" s="195" t="s">
        <v>416</v>
      </c>
      <c r="C4" s="152" t="s">
        <v>225</v>
      </c>
      <c r="D4" s="152" t="s">
        <v>226</v>
      </c>
      <c r="E4" s="152" t="s">
        <v>603</v>
      </c>
      <c r="F4" s="152" t="s">
        <v>456</v>
      </c>
      <c r="G4" s="152" t="s">
        <v>22</v>
      </c>
      <c r="H4" s="152" t="s">
        <v>21</v>
      </c>
    </row>
    <row r="5" spans="1:9" s="89" customFormat="1" ht="33" customHeight="1">
      <c r="A5" s="433" t="s">
        <v>558</v>
      </c>
      <c r="B5" s="109" t="s">
        <v>559</v>
      </c>
      <c r="C5" s="95">
        <v>1</v>
      </c>
      <c r="D5" s="107"/>
      <c r="E5" s="107"/>
      <c r="F5" s="438" t="s">
        <v>561</v>
      </c>
      <c r="G5" s="107"/>
      <c r="H5" s="217"/>
    </row>
    <row r="6" spans="1:9" s="89" customFormat="1" ht="27.75" customHeight="1">
      <c r="A6" s="433"/>
      <c r="B6" s="109" t="s">
        <v>568</v>
      </c>
      <c r="C6" s="95">
        <v>1</v>
      </c>
      <c r="D6" s="107"/>
      <c r="E6" s="107"/>
      <c r="F6" s="439"/>
      <c r="G6" s="107"/>
      <c r="H6" s="217"/>
    </row>
    <row r="7" spans="1:9" s="89" customFormat="1" ht="22.5" customHeight="1">
      <c r="A7" s="433"/>
      <c r="B7" s="109" t="s">
        <v>569</v>
      </c>
      <c r="C7" s="95">
        <v>1</v>
      </c>
      <c r="D7" s="107"/>
      <c r="E7" s="107"/>
      <c r="F7" s="308"/>
      <c r="G7" s="107"/>
      <c r="H7" s="217"/>
    </row>
    <row r="8" spans="1:9" s="89" customFormat="1" ht="56.25" customHeight="1">
      <c r="A8" s="436"/>
      <c r="B8" s="109" t="s">
        <v>570</v>
      </c>
      <c r="C8" s="95">
        <v>1</v>
      </c>
      <c r="D8" s="107"/>
      <c r="E8" s="107"/>
      <c r="F8" s="103" t="s">
        <v>562</v>
      </c>
      <c r="G8" s="107"/>
      <c r="H8" s="217"/>
    </row>
    <row r="9" spans="1:9" s="96" customFormat="1" ht="31.5" customHeight="1">
      <c r="A9" s="436"/>
      <c r="B9" s="214" t="s">
        <v>571</v>
      </c>
      <c r="C9" s="95">
        <v>1</v>
      </c>
      <c r="D9" s="107"/>
      <c r="E9" s="107"/>
      <c r="F9" s="103" t="s">
        <v>563</v>
      </c>
      <c r="G9" s="107"/>
      <c r="H9" s="218"/>
    </row>
    <row r="10" spans="1:9" s="96" customFormat="1" ht="51.75" customHeight="1">
      <c r="A10" s="436"/>
      <c r="B10" s="188" t="s">
        <v>572</v>
      </c>
      <c r="C10" s="95">
        <v>1</v>
      </c>
      <c r="D10" s="107"/>
      <c r="E10" s="107"/>
      <c r="F10" s="103" t="s">
        <v>567</v>
      </c>
      <c r="G10" s="107"/>
      <c r="H10" s="218"/>
    </row>
    <row r="11" spans="1:9" s="96" customFormat="1" ht="48" customHeight="1">
      <c r="A11" s="437"/>
      <c r="B11" s="109" t="s">
        <v>573</v>
      </c>
      <c r="C11" s="95">
        <v>1</v>
      </c>
      <c r="D11" s="107"/>
      <c r="E11" s="107"/>
      <c r="F11" s="103" t="s">
        <v>564</v>
      </c>
      <c r="G11" s="107"/>
      <c r="H11" s="218"/>
    </row>
    <row r="12" spans="1:9" s="96" customFormat="1" ht="49.5" customHeight="1">
      <c r="A12" s="433"/>
      <c r="B12" s="110" t="s">
        <v>578</v>
      </c>
      <c r="C12" s="97">
        <v>1</v>
      </c>
      <c r="D12" s="108"/>
      <c r="E12" s="108"/>
      <c r="F12" s="233" t="s">
        <v>577</v>
      </c>
      <c r="G12" s="107"/>
      <c r="H12" s="218"/>
    </row>
    <row r="13" spans="1:9" s="96" customFormat="1" ht="26.25" customHeight="1">
      <c r="A13" s="433"/>
      <c r="B13" s="110" t="s">
        <v>599</v>
      </c>
      <c r="C13" s="97">
        <v>1</v>
      </c>
      <c r="D13" s="108"/>
      <c r="E13" s="108"/>
      <c r="F13" s="103" t="s">
        <v>600</v>
      </c>
      <c r="G13" s="107"/>
      <c r="H13" s="218"/>
    </row>
    <row r="14" spans="1:9" s="96" customFormat="1" ht="41.25" customHeight="1">
      <c r="A14" s="434" t="s">
        <v>227</v>
      </c>
      <c r="B14" s="110" t="s">
        <v>602</v>
      </c>
      <c r="C14" s="97">
        <v>1</v>
      </c>
      <c r="D14" s="108"/>
      <c r="E14" s="108"/>
      <c r="F14" s="233" t="s">
        <v>565</v>
      </c>
      <c r="G14" s="107"/>
      <c r="H14" s="218"/>
    </row>
    <row r="15" spans="1:9" s="96" customFormat="1" ht="51" customHeight="1">
      <c r="A15" s="434"/>
      <c r="B15" s="110" t="s">
        <v>574</v>
      </c>
      <c r="C15" s="95">
        <v>1</v>
      </c>
      <c r="D15" s="107"/>
      <c r="E15" s="107"/>
      <c r="F15" s="103" t="s">
        <v>579</v>
      </c>
      <c r="G15" s="107"/>
      <c r="H15" s="218"/>
    </row>
    <row r="16" spans="1:9" s="89" customFormat="1" ht="30" customHeight="1">
      <c r="A16" s="434"/>
      <c r="B16" s="110" t="s">
        <v>575</v>
      </c>
      <c r="C16" s="95">
        <v>1</v>
      </c>
      <c r="D16" s="107"/>
      <c r="E16" s="107"/>
      <c r="F16" s="103" t="s">
        <v>560</v>
      </c>
      <c r="G16" s="107"/>
      <c r="H16" s="217"/>
    </row>
    <row r="17" spans="1:8" s="89" customFormat="1" ht="50.25" customHeight="1">
      <c r="A17" s="434"/>
      <c r="B17" s="109" t="s">
        <v>576</v>
      </c>
      <c r="C17" s="95">
        <v>1</v>
      </c>
      <c r="D17" s="107"/>
      <c r="E17" s="107"/>
      <c r="F17" s="103" t="s">
        <v>566</v>
      </c>
      <c r="G17" s="107"/>
      <c r="H17" s="217"/>
    </row>
    <row r="18" spans="1:8" s="89" customFormat="1" ht="33" customHeight="1">
      <c r="A18" s="215"/>
      <c r="B18" s="215" t="s">
        <v>232</v>
      </c>
      <c r="C18" s="100">
        <f>SUM(C5:C17)</f>
        <v>13</v>
      </c>
      <c r="D18" s="100">
        <f>SUM(D5:D17)</f>
        <v>0</v>
      </c>
      <c r="E18" s="100">
        <f>SUM(E5:E17)</f>
        <v>0</v>
      </c>
      <c r="F18" s="216"/>
    </row>
    <row r="19" spans="1:8">
      <c r="A19" s="17"/>
      <c r="B19" s="17"/>
      <c r="C19" s="25"/>
      <c r="D19" s="25"/>
      <c r="E19" s="25"/>
      <c r="F19" s="25"/>
    </row>
    <row r="20" spans="1:8" ht="31.5" customHeight="1">
      <c r="A20" s="17"/>
      <c r="B20" s="326" t="s">
        <v>15</v>
      </c>
      <c r="C20" s="327"/>
      <c r="D20" s="177">
        <f>C18</f>
        <v>13</v>
      </c>
      <c r="F20" s="234"/>
    </row>
    <row r="21" spans="1:8" ht="31.5" customHeight="1">
      <c r="A21" s="17"/>
      <c r="B21" s="326" t="s">
        <v>604</v>
      </c>
      <c r="C21" s="327"/>
      <c r="D21" s="177">
        <f>D18</f>
        <v>0</v>
      </c>
      <c r="F21" s="234"/>
    </row>
    <row r="22" spans="1:8" ht="31.5" customHeight="1">
      <c r="A22" s="17"/>
      <c r="B22" s="326" t="s">
        <v>603</v>
      </c>
      <c r="C22" s="327"/>
      <c r="D22" s="177">
        <f>E18</f>
        <v>0</v>
      </c>
      <c r="F22" s="234"/>
    </row>
    <row r="23" spans="1:8" ht="23.4">
      <c r="A23" s="17"/>
      <c r="B23" s="326" t="s">
        <v>13</v>
      </c>
      <c r="C23" s="327"/>
      <c r="D23" s="177">
        <f>SUM(D20:D22)</f>
        <v>13</v>
      </c>
      <c r="F23" s="234"/>
    </row>
    <row r="24" spans="1:8" ht="23.4">
      <c r="A24" s="17"/>
      <c r="B24" s="326" t="s">
        <v>605</v>
      </c>
      <c r="C24" s="327"/>
      <c r="D24" s="177">
        <f>SUM(D20:D21)</f>
        <v>13</v>
      </c>
      <c r="F24" s="234"/>
    </row>
  </sheetData>
  <mergeCells count="13">
    <mergeCell ref="B20:C20"/>
    <mergeCell ref="B21:C21"/>
    <mergeCell ref="B22:C22"/>
    <mergeCell ref="B23:C23"/>
    <mergeCell ref="B24:C24"/>
    <mergeCell ref="A12:A13"/>
    <mergeCell ref="A14:A17"/>
    <mergeCell ref="A1:H1"/>
    <mergeCell ref="A2:H2"/>
    <mergeCell ref="A3:H3"/>
    <mergeCell ref="A5:A7"/>
    <mergeCell ref="A8:A11"/>
    <mergeCell ref="F5:F7"/>
  </mergeCells>
  <pageMargins left="0.7" right="0.7" top="0.75" bottom="0.75" header="0.3" footer="0.3"/>
  <pageSetup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2C51-37F5-407B-8A39-A3FDB19B6838}">
  <sheetPr>
    <tabColor rgb="FFFFC000"/>
  </sheetPr>
  <dimension ref="A1:F16"/>
  <sheetViews>
    <sheetView showGridLines="0" zoomScale="90" zoomScaleNormal="90" workbookViewId="0">
      <selection activeCell="G6" sqref="G6"/>
    </sheetView>
  </sheetViews>
  <sheetFormatPr baseColWidth="10" defaultColWidth="11.44140625" defaultRowHeight="14.4"/>
  <cols>
    <col min="1" max="1" width="15.109375" style="17" customWidth="1"/>
    <col min="2" max="2" width="11.109375" style="17" customWidth="1"/>
    <col min="3" max="3" width="20.44140625" style="17" customWidth="1"/>
    <col min="4" max="4" width="50.109375" style="17" customWidth="1"/>
    <col min="5" max="5" width="38.88671875" style="17" customWidth="1"/>
    <col min="6" max="6" width="9.6640625" style="17" hidden="1" customWidth="1"/>
    <col min="7" max="16384" width="11.44140625" style="17"/>
  </cols>
  <sheetData>
    <row r="1" spans="1:6" ht="21.15" customHeight="1">
      <c r="A1" s="24"/>
      <c r="B1" s="24"/>
      <c r="C1" s="24"/>
      <c r="D1" s="24"/>
      <c r="E1" s="24"/>
    </row>
    <row r="2" spans="1:6" s="25" customFormat="1" ht="44.4" customHeight="1">
      <c r="A2" s="429" t="s">
        <v>12</v>
      </c>
      <c r="B2" s="430"/>
      <c r="C2" s="431"/>
      <c r="D2" s="185" t="s">
        <v>15</v>
      </c>
      <c r="E2" s="185" t="s">
        <v>608</v>
      </c>
      <c r="F2" s="185" t="s">
        <v>605</v>
      </c>
    </row>
    <row r="3" spans="1:6" s="187" customFormat="1" ht="26.25" customHeight="1">
      <c r="A3" s="432" t="s">
        <v>33</v>
      </c>
      <c r="B3" s="432"/>
      <c r="C3" s="432"/>
      <c r="D3" s="186">
        <f>'GESTION '!C16</f>
        <v>8</v>
      </c>
      <c r="E3" s="186">
        <f>(D3/F9)*100</f>
        <v>14.527845036319615</v>
      </c>
      <c r="F3" s="186">
        <f>'GESTION '!C20</f>
        <v>8</v>
      </c>
    </row>
    <row r="4" spans="1:6" s="187" customFormat="1" ht="26.25" customHeight="1">
      <c r="A4" s="426" t="s">
        <v>497</v>
      </c>
      <c r="B4" s="427"/>
      <c r="C4" s="428"/>
      <c r="D4" s="186">
        <f>'CAN Y PROYECTOS '!C17</f>
        <v>9</v>
      </c>
      <c r="E4" s="186">
        <f>(D4/F9)*100</f>
        <v>16.343825665859566</v>
      </c>
      <c r="F4" s="186">
        <f>'CAN Y PROYECTOS '!C21</f>
        <v>9</v>
      </c>
    </row>
    <row r="5" spans="1:6" s="187" customFormat="1" ht="26.25" customHeight="1">
      <c r="A5" s="432" t="s">
        <v>498</v>
      </c>
      <c r="B5" s="432"/>
      <c r="C5" s="432"/>
      <c r="D5" s="186">
        <f>'EDUCACIÓN Y CAPACITACIÓN'!C12</f>
        <v>4</v>
      </c>
      <c r="E5" s="186">
        <f>(D5/F9)*100</f>
        <v>7.2639225181598075</v>
      </c>
      <c r="F5" s="186">
        <f>'EDUCACIÓN Y CAPACITACIÓN'!C16</f>
        <v>4</v>
      </c>
    </row>
    <row r="6" spans="1:6" s="187" customFormat="1" ht="26.25" customHeight="1">
      <c r="A6" s="432" t="s">
        <v>484</v>
      </c>
      <c r="B6" s="432"/>
      <c r="C6" s="432"/>
      <c r="D6" s="186">
        <f>'CONSULTA EXT'!C18</f>
        <v>14.066666666666666</v>
      </c>
      <c r="E6" s="186">
        <f>(D6/F9)*100</f>
        <v>25.544794188861985</v>
      </c>
      <c r="F6" s="186">
        <f>'CONSULTA EXT'!C22</f>
        <v>14.066666666666666</v>
      </c>
    </row>
    <row r="7" spans="1:6" s="187" customFormat="1" ht="26.25" customHeight="1">
      <c r="A7" s="432" t="s">
        <v>419</v>
      </c>
      <c r="B7" s="432"/>
      <c r="C7" s="432"/>
      <c r="D7" s="186">
        <f>PINEC!C16</f>
        <v>7</v>
      </c>
      <c r="E7" s="186">
        <f>(D7/F9)*100</f>
        <v>12.711864406779663</v>
      </c>
      <c r="F7" s="186">
        <f>PINEC!C20</f>
        <v>7</v>
      </c>
    </row>
    <row r="8" spans="1:6" s="187" customFormat="1" ht="26.25" customHeight="1">
      <c r="A8" s="426" t="s">
        <v>486</v>
      </c>
      <c r="B8" s="427"/>
      <c r="C8" s="428"/>
      <c r="D8" s="186">
        <f>'ADMINISTRACIÓN ALIMENTACIÓN'!D20</f>
        <v>13</v>
      </c>
      <c r="E8" s="186">
        <f>(D8/F9)*100</f>
        <v>23.607748184019371</v>
      </c>
      <c r="F8" s="186">
        <f>'ADMINISTRACIÓN ALIMENTACIÓN'!D24</f>
        <v>13</v>
      </c>
    </row>
    <row r="9" spans="1:6" s="187" customFormat="1" ht="26.25" customHeight="1">
      <c r="A9" s="424" t="s">
        <v>496</v>
      </c>
      <c r="B9" s="425"/>
      <c r="C9" s="425"/>
      <c r="D9" s="186">
        <f>SUM(D3:D8)</f>
        <v>55.066666666666663</v>
      </c>
      <c r="E9" s="186">
        <f>SUM(E3:E8)</f>
        <v>100.00000000000001</v>
      </c>
      <c r="F9" s="186">
        <f>SUM(F3:F8)</f>
        <v>55.066666666666663</v>
      </c>
    </row>
    <row r="10" spans="1:6" ht="15.75" customHeight="1">
      <c r="A10" s="26"/>
      <c r="B10" s="26"/>
      <c r="C10" s="26"/>
      <c r="D10" s="26"/>
      <c r="E10" s="26"/>
    </row>
    <row r="11" spans="1:6">
      <c r="B11" s="19"/>
    </row>
    <row r="12" spans="1:6">
      <c r="B12" s="19"/>
    </row>
    <row r="13" spans="1:6">
      <c r="B13" s="19"/>
    </row>
    <row r="14" spans="1:6">
      <c r="B14" s="19"/>
    </row>
    <row r="15" spans="1:6">
      <c r="B15" s="19"/>
    </row>
    <row r="16" spans="1:6">
      <c r="B16" s="19"/>
    </row>
  </sheetData>
  <mergeCells count="8">
    <mergeCell ref="A9:C9"/>
    <mergeCell ref="A2:C2"/>
    <mergeCell ref="A8:C8"/>
    <mergeCell ref="A3:C3"/>
    <mergeCell ref="A4:C4"/>
    <mergeCell ref="A5:C5"/>
    <mergeCell ref="A6:C6"/>
    <mergeCell ref="A7:C7"/>
  </mergeCells>
  <pageMargins left="0.7" right="0.7" top="0.75" bottom="0.75" header="0.3" footer="0.3"/>
  <pageSetup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27BF9-9947-469A-AF03-E9AA7107B963}">
  <sheetPr>
    <tabColor rgb="FF7030A0"/>
  </sheetPr>
  <dimension ref="A1"/>
  <sheetViews>
    <sheetView showGridLines="0" zoomScale="90" zoomScaleNormal="90" workbookViewId="0"/>
  </sheetViews>
  <sheetFormatPr baseColWidth="10" defaultRowHeight="14.4"/>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38F9-0B0F-45E2-9576-314066FB7177}">
  <sheetPr>
    <tabColor rgb="FF7030A0"/>
  </sheetPr>
  <dimension ref="A1:F169"/>
  <sheetViews>
    <sheetView showGridLines="0" tabSelected="1" zoomScale="70" zoomScaleNormal="70" workbookViewId="0">
      <selection activeCell="A2" sqref="A2:F2"/>
    </sheetView>
  </sheetViews>
  <sheetFormatPr baseColWidth="10" defaultColWidth="11.44140625" defaultRowHeight="13.2"/>
  <cols>
    <col min="1" max="1" width="8.44140625" style="117" customWidth="1"/>
    <col min="2" max="2" width="24.109375" style="136" customWidth="1"/>
    <col min="3" max="3" width="60.6640625" style="136" customWidth="1"/>
    <col min="4" max="4" width="27" style="117" customWidth="1"/>
    <col min="5" max="5" width="31" style="117" customWidth="1"/>
    <col min="6" max="6" width="30" style="117" customWidth="1"/>
    <col min="7" max="16384" width="11.44140625" style="118"/>
  </cols>
  <sheetData>
    <row r="1" spans="1:6" ht="60" customHeight="1">
      <c r="B1" s="118"/>
      <c r="C1" s="548" t="s">
        <v>242</v>
      </c>
      <c r="D1" s="548"/>
      <c r="E1" s="548"/>
      <c r="F1" s="119" t="s">
        <v>243</v>
      </c>
    </row>
    <row r="2" spans="1:6" ht="42" customHeight="1">
      <c r="A2" s="549" t="s">
        <v>244</v>
      </c>
      <c r="B2" s="549"/>
      <c r="C2" s="549"/>
      <c r="D2" s="549"/>
      <c r="E2" s="549"/>
      <c r="F2" s="549"/>
    </row>
    <row r="3" spans="1:6" ht="65.25" customHeight="1">
      <c r="A3" s="550" t="s">
        <v>245</v>
      </c>
      <c r="B3" s="550"/>
      <c r="C3" s="550"/>
      <c r="D3" s="550"/>
      <c r="E3" s="550"/>
      <c r="F3" s="550"/>
    </row>
    <row r="4" spans="1:6" ht="49.5" customHeight="1">
      <c r="A4" s="544" t="s">
        <v>246</v>
      </c>
      <c r="B4" s="545"/>
      <c r="C4" s="546"/>
      <c r="D4" s="551" t="s">
        <v>247</v>
      </c>
      <c r="E4" s="552"/>
      <c r="F4" s="553"/>
    </row>
    <row r="5" spans="1:6" ht="27" customHeight="1">
      <c r="A5" s="544" t="s">
        <v>248</v>
      </c>
      <c r="B5" s="545"/>
      <c r="C5" s="546"/>
      <c r="D5" s="547" t="s">
        <v>249</v>
      </c>
      <c r="E5" s="540"/>
      <c r="F5" s="541"/>
    </row>
    <row r="6" spans="1:6" ht="42" customHeight="1">
      <c r="A6" s="538" t="s">
        <v>250</v>
      </c>
      <c r="B6" s="539"/>
      <c r="C6" s="539"/>
      <c r="D6" s="540" t="s">
        <v>251</v>
      </c>
      <c r="E6" s="540"/>
      <c r="F6" s="541"/>
    </row>
    <row r="7" spans="1:6" ht="52.5" customHeight="1">
      <c r="A7" s="538" t="s">
        <v>252</v>
      </c>
      <c r="B7" s="539"/>
      <c r="C7" s="539"/>
      <c r="D7" s="542"/>
      <c r="E7" s="542"/>
      <c r="F7" s="543"/>
    </row>
    <row r="8" spans="1:6" ht="56.25" customHeight="1">
      <c r="A8" s="544" t="s">
        <v>253</v>
      </c>
      <c r="B8" s="545"/>
      <c r="C8" s="546"/>
      <c r="D8" s="547" t="s">
        <v>254</v>
      </c>
      <c r="E8" s="540"/>
      <c r="F8" s="541"/>
    </row>
    <row r="9" spans="1:6" ht="50.25" customHeight="1">
      <c r="A9" s="529" t="s">
        <v>255</v>
      </c>
      <c r="B9" s="530"/>
      <c r="C9" s="530"/>
      <c r="D9" s="530"/>
      <c r="E9" s="530"/>
      <c r="F9" s="531"/>
    </row>
    <row r="10" spans="1:6" ht="115.5" customHeight="1">
      <c r="A10" s="532" t="s">
        <v>256</v>
      </c>
      <c r="B10" s="533"/>
      <c r="C10" s="533"/>
      <c r="D10" s="533"/>
      <c r="E10" s="533"/>
      <c r="F10" s="534"/>
    </row>
    <row r="11" spans="1:6" ht="24" customHeight="1">
      <c r="A11" s="120" t="s">
        <v>257</v>
      </c>
      <c r="B11" s="535" t="s">
        <v>258</v>
      </c>
      <c r="C11" s="536"/>
      <c r="D11" s="535" t="s">
        <v>259</v>
      </c>
      <c r="E11" s="537"/>
      <c r="F11" s="536"/>
    </row>
    <row r="12" spans="1:6" ht="17.399999999999999">
      <c r="A12" s="121">
        <v>1</v>
      </c>
      <c r="B12" s="527" t="s">
        <v>260</v>
      </c>
      <c r="C12" s="528"/>
      <c r="D12" s="535" t="s">
        <v>261</v>
      </c>
      <c r="E12" s="537"/>
      <c r="F12" s="537"/>
    </row>
    <row r="13" spans="1:6" s="122" customFormat="1" ht="33" customHeight="1">
      <c r="A13" s="121">
        <v>1.1000000000000001</v>
      </c>
      <c r="B13" s="527" t="s">
        <v>262</v>
      </c>
      <c r="C13" s="528"/>
      <c r="D13" s="121">
        <v>1</v>
      </c>
      <c r="E13" s="121">
        <v>0.5</v>
      </c>
      <c r="F13" s="121">
        <v>0</v>
      </c>
    </row>
    <row r="14" spans="1:6" ht="12.75" hidden="1" customHeight="1">
      <c r="A14" s="465" t="s">
        <v>263</v>
      </c>
      <c r="B14" s="497" t="s">
        <v>264</v>
      </c>
      <c r="C14" s="498"/>
      <c r="D14" s="123" t="s">
        <v>265</v>
      </c>
      <c r="E14" s="123" t="s">
        <v>266</v>
      </c>
      <c r="F14" s="123" t="s">
        <v>267</v>
      </c>
    </row>
    <row r="15" spans="1:6" ht="31.5" customHeight="1">
      <c r="A15" s="473"/>
      <c r="B15" s="522"/>
      <c r="C15" s="523"/>
      <c r="D15" s="123" t="s">
        <v>268</v>
      </c>
      <c r="E15" s="123" t="s">
        <v>266</v>
      </c>
      <c r="F15" s="123" t="s">
        <v>267</v>
      </c>
    </row>
    <row r="16" spans="1:6" ht="113.25" customHeight="1">
      <c r="A16" s="466"/>
      <c r="B16" s="499"/>
      <c r="C16" s="500"/>
      <c r="D16" s="124"/>
      <c r="E16" s="124"/>
      <c r="F16" s="124"/>
    </row>
    <row r="17" spans="1:6" ht="24" customHeight="1">
      <c r="A17" s="465" t="s">
        <v>269</v>
      </c>
      <c r="B17" s="497" t="s">
        <v>270</v>
      </c>
      <c r="C17" s="498"/>
      <c r="D17" s="123" t="s">
        <v>268</v>
      </c>
      <c r="E17" s="123" t="s">
        <v>266</v>
      </c>
      <c r="F17" s="123" t="s">
        <v>267</v>
      </c>
    </row>
    <row r="18" spans="1:6" ht="75.75" customHeight="1">
      <c r="A18" s="466"/>
      <c r="B18" s="499"/>
      <c r="C18" s="500"/>
      <c r="D18" s="125"/>
      <c r="E18" s="124"/>
      <c r="F18" s="124"/>
    </row>
    <row r="19" spans="1:6" ht="51" customHeight="1">
      <c r="A19" s="465" t="s">
        <v>271</v>
      </c>
      <c r="B19" s="497" t="s">
        <v>272</v>
      </c>
      <c r="C19" s="498"/>
      <c r="D19" s="123" t="s">
        <v>265</v>
      </c>
      <c r="E19" s="123" t="s">
        <v>266</v>
      </c>
      <c r="F19" s="123" t="s">
        <v>267</v>
      </c>
    </row>
    <row r="20" spans="1:6" s="126" customFormat="1" ht="60.75" customHeight="1">
      <c r="A20" s="466"/>
      <c r="B20" s="499"/>
      <c r="C20" s="500"/>
      <c r="D20" s="125"/>
      <c r="E20" s="124"/>
      <c r="F20" s="124"/>
    </row>
    <row r="21" spans="1:6" ht="25.5" customHeight="1">
      <c r="A21" s="127">
        <v>1.2</v>
      </c>
      <c r="B21" s="489" t="s">
        <v>273</v>
      </c>
      <c r="C21" s="490"/>
      <c r="D21" s="121">
        <v>1</v>
      </c>
      <c r="E21" s="121">
        <v>0.5</v>
      </c>
      <c r="F21" s="121">
        <v>0</v>
      </c>
    </row>
    <row r="22" spans="1:6" ht="48.75" customHeight="1">
      <c r="A22" s="465" t="s">
        <v>274</v>
      </c>
      <c r="B22" s="497" t="s">
        <v>275</v>
      </c>
      <c r="C22" s="498"/>
      <c r="D22" s="123" t="s">
        <v>268</v>
      </c>
      <c r="E22" s="123" t="s">
        <v>266</v>
      </c>
      <c r="F22" s="123" t="s">
        <v>267</v>
      </c>
    </row>
    <row r="23" spans="1:6" ht="45" customHeight="1">
      <c r="A23" s="466"/>
      <c r="B23" s="499"/>
      <c r="C23" s="500"/>
      <c r="D23" s="125"/>
      <c r="E23" s="124"/>
      <c r="F23" s="124"/>
    </row>
    <row r="24" spans="1:6" ht="56.25" customHeight="1">
      <c r="A24" s="465" t="s">
        <v>276</v>
      </c>
      <c r="B24" s="497" t="s">
        <v>277</v>
      </c>
      <c r="C24" s="498"/>
      <c r="D24" s="123" t="s">
        <v>265</v>
      </c>
      <c r="E24" s="471"/>
      <c r="F24" s="123" t="s">
        <v>267</v>
      </c>
    </row>
    <row r="25" spans="1:6" ht="52.5" customHeight="1">
      <c r="A25" s="466"/>
      <c r="B25" s="499"/>
      <c r="C25" s="500"/>
      <c r="D25" s="125"/>
      <c r="E25" s="504"/>
      <c r="F25" s="124"/>
    </row>
    <row r="26" spans="1:6" ht="34.5" customHeight="1">
      <c r="A26" s="465" t="s">
        <v>278</v>
      </c>
      <c r="B26" s="497" t="s">
        <v>279</v>
      </c>
      <c r="C26" s="498"/>
      <c r="D26" s="123" t="s">
        <v>265</v>
      </c>
      <c r="E26" s="504"/>
      <c r="F26" s="123" t="s">
        <v>267</v>
      </c>
    </row>
    <row r="27" spans="1:6" ht="27" customHeight="1">
      <c r="A27" s="466"/>
      <c r="B27" s="499"/>
      <c r="C27" s="500"/>
      <c r="D27" s="125"/>
      <c r="E27" s="504"/>
      <c r="F27" s="124"/>
    </row>
    <row r="28" spans="1:6" ht="33" customHeight="1">
      <c r="A28" s="465" t="s">
        <v>280</v>
      </c>
      <c r="B28" s="497" t="s">
        <v>281</v>
      </c>
      <c r="C28" s="498"/>
      <c r="D28" s="123" t="s">
        <v>265</v>
      </c>
      <c r="E28" s="504"/>
      <c r="F28" s="123" t="s">
        <v>267</v>
      </c>
    </row>
    <row r="29" spans="1:6" s="126" customFormat="1" ht="29.25" customHeight="1">
      <c r="A29" s="466"/>
      <c r="B29" s="499"/>
      <c r="C29" s="500"/>
      <c r="D29" s="125"/>
      <c r="E29" s="472"/>
      <c r="F29" s="124"/>
    </row>
    <row r="30" spans="1:6" ht="30" customHeight="1">
      <c r="A30" s="127">
        <v>1.3</v>
      </c>
      <c r="B30" s="505" t="s">
        <v>282</v>
      </c>
      <c r="C30" s="506"/>
      <c r="D30" s="121">
        <v>1</v>
      </c>
      <c r="E30" s="121">
        <v>0.5</v>
      </c>
      <c r="F30" s="121">
        <v>0</v>
      </c>
    </row>
    <row r="31" spans="1:6" ht="32.25" customHeight="1">
      <c r="A31" s="465" t="s">
        <v>283</v>
      </c>
      <c r="B31" s="497" t="s">
        <v>284</v>
      </c>
      <c r="C31" s="498"/>
      <c r="D31" s="123" t="s">
        <v>265</v>
      </c>
      <c r="E31" s="123" t="s">
        <v>266</v>
      </c>
      <c r="F31" s="123" t="s">
        <v>267</v>
      </c>
    </row>
    <row r="32" spans="1:6" s="128" customFormat="1" ht="42.75" customHeight="1">
      <c r="A32" s="466"/>
      <c r="B32" s="499"/>
      <c r="C32" s="500"/>
      <c r="D32" s="125"/>
      <c r="E32" s="124"/>
      <c r="F32" s="124"/>
    </row>
    <row r="33" spans="1:6" s="128" customFormat="1" ht="54" customHeight="1">
      <c r="A33" s="465" t="s">
        <v>285</v>
      </c>
      <c r="B33" s="507" t="s">
        <v>286</v>
      </c>
      <c r="C33" s="508"/>
      <c r="D33" s="123" t="s">
        <v>265</v>
      </c>
      <c r="E33" s="471"/>
      <c r="F33" s="123" t="s">
        <v>267</v>
      </c>
    </row>
    <row r="34" spans="1:6" s="128" customFormat="1" ht="39.75" customHeight="1">
      <c r="A34" s="466"/>
      <c r="B34" s="509"/>
      <c r="C34" s="510"/>
      <c r="D34" s="125"/>
      <c r="E34" s="504"/>
      <c r="F34" s="124"/>
    </row>
    <row r="35" spans="1:6" s="128" customFormat="1" ht="22.5" customHeight="1">
      <c r="A35" s="465" t="s">
        <v>287</v>
      </c>
      <c r="B35" s="497" t="s">
        <v>288</v>
      </c>
      <c r="C35" s="498"/>
      <c r="D35" s="123" t="s">
        <v>265</v>
      </c>
      <c r="E35" s="504"/>
      <c r="F35" s="123" t="s">
        <v>289</v>
      </c>
    </row>
    <row r="36" spans="1:6" s="128" customFormat="1" ht="17.399999999999999">
      <c r="A36" s="466"/>
      <c r="B36" s="499"/>
      <c r="C36" s="500"/>
      <c r="D36" s="125"/>
      <c r="E36" s="472"/>
      <c r="F36" s="124"/>
    </row>
    <row r="37" spans="1:6" s="126" customFormat="1" ht="17.399999999999999">
      <c r="A37" s="121">
        <v>2</v>
      </c>
      <c r="B37" s="501" t="s">
        <v>290</v>
      </c>
      <c r="C37" s="502"/>
      <c r="D37" s="502"/>
      <c r="E37" s="502"/>
      <c r="F37" s="503"/>
    </row>
    <row r="38" spans="1:6" s="129" customFormat="1" ht="18" customHeight="1">
      <c r="A38" s="127">
        <v>2.1</v>
      </c>
      <c r="B38" s="489" t="s">
        <v>291</v>
      </c>
      <c r="C38" s="490"/>
      <c r="D38" s="121">
        <v>1</v>
      </c>
      <c r="E38" s="121">
        <v>0.5</v>
      </c>
      <c r="F38" s="121">
        <v>0</v>
      </c>
    </row>
    <row r="39" spans="1:6" s="129" customFormat="1" ht="32.25" customHeight="1">
      <c r="A39" s="465" t="s">
        <v>292</v>
      </c>
      <c r="B39" s="474" t="s">
        <v>293</v>
      </c>
      <c r="C39" s="475"/>
      <c r="D39" s="123" t="s">
        <v>265</v>
      </c>
      <c r="E39" s="123" t="s">
        <v>266</v>
      </c>
      <c r="F39" s="123" t="s">
        <v>267</v>
      </c>
    </row>
    <row r="40" spans="1:6" s="129" customFormat="1" ht="27.75" customHeight="1">
      <c r="A40" s="466"/>
      <c r="B40" s="478"/>
      <c r="C40" s="479"/>
      <c r="D40" s="125"/>
      <c r="E40" s="124"/>
      <c r="F40" s="124"/>
    </row>
    <row r="41" spans="1:6" s="129" customFormat="1" ht="27.75" customHeight="1">
      <c r="A41" s="465" t="s">
        <v>294</v>
      </c>
      <c r="B41" s="474" t="s">
        <v>295</v>
      </c>
      <c r="C41" s="475"/>
      <c r="D41" s="123" t="s">
        <v>265</v>
      </c>
      <c r="E41" s="471"/>
      <c r="F41" s="123" t="s">
        <v>267</v>
      </c>
    </row>
    <row r="42" spans="1:6" s="129" customFormat="1" ht="23.25" customHeight="1">
      <c r="A42" s="466"/>
      <c r="B42" s="478"/>
      <c r="C42" s="479"/>
      <c r="D42" s="125"/>
      <c r="E42" s="472"/>
      <c r="F42" s="124"/>
    </row>
    <row r="43" spans="1:6" s="129" customFormat="1" ht="22.5" customHeight="1">
      <c r="A43" s="465" t="s">
        <v>296</v>
      </c>
      <c r="B43" s="474" t="s">
        <v>297</v>
      </c>
      <c r="C43" s="475"/>
      <c r="D43" s="123" t="s">
        <v>265</v>
      </c>
      <c r="E43" s="123" t="s">
        <v>266</v>
      </c>
      <c r="F43" s="123" t="s">
        <v>267</v>
      </c>
    </row>
    <row r="44" spans="1:6" s="129" customFormat="1" ht="24.75" customHeight="1">
      <c r="A44" s="466"/>
      <c r="B44" s="478"/>
      <c r="C44" s="479"/>
      <c r="D44" s="125"/>
      <c r="E44" s="124"/>
      <c r="F44" s="124"/>
    </row>
    <row r="45" spans="1:6" s="129" customFormat="1" ht="23.25" customHeight="1">
      <c r="A45" s="465" t="s">
        <v>298</v>
      </c>
      <c r="B45" s="474" t="s">
        <v>299</v>
      </c>
      <c r="C45" s="475"/>
      <c r="D45" s="123" t="s">
        <v>265</v>
      </c>
      <c r="E45" s="471"/>
      <c r="F45" s="123" t="s">
        <v>267</v>
      </c>
    </row>
    <row r="46" spans="1:6" s="126" customFormat="1" ht="26.25" customHeight="1">
      <c r="A46" s="466"/>
      <c r="B46" s="478"/>
      <c r="C46" s="479"/>
      <c r="D46" s="125"/>
      <c r="E46" s="472"/>
      <c r="F46" s="124"/>
    </row>
    <row r="47" spans="1:6" s="128" customFormat="1" ht="17.399999999999999">
      <c r="A47" s="127">
        <v>2.2000000000000002</v>
      </c>
      <c r="B47" s="489" t="s">
        <v>300</v>
      </c>
      <c r="C47" s="490"/>
      <c r="D47" s="121">
        <v>1</v>
      </c>
      <c r="E47" s="121">
        <v>0.5</v>
      </c>
      <c r="F47" s="121">
        <v>0</v>
      </c>
    </row>
    <row r="48" spans="1:6" s="128" customFormat="1" ht="60.75" customHeight="1">
      <c r="A48" s="465" t="s">
        <v>301</v>
      </c>
      <c r="B48" s="474" t="s">
        <v>302</v>
      </c>
      <c r="C48" s="475"/>
      <c r="D48" s="123" t="s">
        <v>265</v>
      </c>
      <c r="E48" s="123" t="s">
        <v>266</v>
      </c>
      <c r="F48" s="123" t="s">
        <v>267</v>
      </c>
    </row>
    <row r="49" spans="1:6" s="130" customFormat="1" ht="30.75" customHeight="1">
      <c r="A49" s="466"/>
      <c r="B49" s="478"/>
      <c r="C49" s="479"/>
      <c r="D49" s="125"/>
      <c r="E49" s="125"/>
      <c r="F49" s="124"/>
    </row>
    <row r="50" spans="1:6" s="128" customFormat="1" ht="17.25" customHeight="1">
      <c r="A50" s="127">
        <v>2.2999999999999998</v>
      </c>
      <c r="B50" s="489" t="s">
        <v>303</v>
      </c>
      <c r="C50" s="490"/>
      <c r="D50" s="121">
        <v>1</v>
      </c>
      <c r="E50" s="471"/>
      <c r="F50" s="121">
        <v>0</v>
      </c>
    </row>
    <row r="51" spans="1:6" s="128" customFormat="1" ht="53.25" customHeight="1">
      <c r="A51" s="465" t="s">
        <v>304</v>
      </c>
      <c r="B51" s="474" t="s">
        <v>305</v>
      </c>
      <c r="C51" s="475"/>
      <c r="D51" s="123" t="s">
        <v>265</v>
      </c>
      <c r="E51" s="504"/>
      <c r="F51" s="123" t="s">
        <v>267</v>
      </c>
    </row>
    <row r="52" spans="1:6" s="130" customFormat="1" ht="39.75" customHeight="1">
      <c r="A52" s="466"/>
      <c r="B52" s="478"/>
      <c r="C52" s="479"/>
      <c r="D52" s="125"/>
      <c r="E52" s="472"/>
      <c r="F52" s="124"/>
    </row>
    <row r="53" spans="1:6" s="128" customFormat="1" ht="28.5" customHeight="1">
      <c r="A53" s="127">
        <v>2.4</v>
      </c>
      <c r="B53" s="489" t="s">
        <v>306</v>
      </c>
      <c r="C53" s="490"/>
      <c r="D53" s="121">
        <v>1</v>
      </c>
      <c r="E53" s="121">
        <v>0.5</v>
      </c>
      <c r="F53" s="121">
        <v>0</v>
      </c>
    </row>
    <row r="54" spans="1:6" s="128" customFormat="1" ht="51.75" customHeight="1">
      <c r="A54" s="465" t="s">
        <v>307</v>
      </c>
      <c r="B54" s="474" t="s">
        <v>308</v>
      </c>
      <c r="C54" s="475"/>
      <c r="D54" s="123" t="s">
        <v>265</v>
      </c>
      <c r="E54" s="123" t="s">
        <v>266</v>
      </c>
      <c r="F54" s="123" t="s">
        <v>267</v>
      </c>
    </row>
    <row r="55" spans="1:6" s="128" customFormat="1" ht="57" customHeight="1">
      <c r="A55" s="466"/>
      <c r="B55" s="478"/>
      <c r="C55" s="479"/>
      <c r="D55" s="125"/>
      <c r="E55" s="125"/>
      <c r="F55" s="124"/>
    </row>
    <row r="56" spans="1:6" s="122" customFormat="1" ht="48.75" customHeight="1">
      <c r="A56" s="465" t="s">
        <v>309</v>
      </c>
      <c r="B56" s="474" t="s">
        <v>310</v>
      </c>
      <c r="C56" s="475"/>
      <c r="D56" s="123" t="s">
        <v>265</v>
      </c>
      <c r="E56" s="123" t="s">
        <v>266</v>
      </c>
      <c r="F56" s="123" t="s">
        <v>267</v>
      </c>
    </row>
    <row r="57" spans="1:6" s="131" customFormat="1" ht="72" customHeight="1">
      <c r="A57" s="466"/>
      <c r="B57" s="478"/>
      <c r="C57" s="479"/>
      <c r="D57" s="125"/>
      <c r="E57" s="124"/>
      <c r="F57" s="124"/>
    </row>
    <row r="58" spans="1:6" s="122" customFormat="1" ht="22.5" customHeight="1">
      <c r="A58" s="127">
        <v>2.5</v>
      </c>
      <c r="B58" s="489" t="s">
        <v>311</v>
      </c>
      <c r="C58" s="490"/>
      <c r="D58" s="121">
        <v>2</v>
      </c>
      <c r="E58" s="471"/>
      <c r="F58" s="121">
        <v>0</v>
      </c>
    </row>
    <row r="59" spans="1:6" s="122" customFormat="1" ht="27.75" customHeight="1">
      <c r="A59" s="465" t="s">
        <v>312</v>
      </c>
      <c r="B59" s="467" t="s">
        <v>313</v>
      </c>
      <c r="C59" s="468"/>
      <c r="D59" s="123" t="s">
        <v>265</v>
      </c>
      <c r="E59" s="504"/>
      <c r="F59" s="123" t="s">
        <v>267</v>
      </c>
    </row>
    <row r="60" spans="1:6" s="131" customFormat="1" ht="62.25" customHeight="1">
      <c r="A60" s="466"/>
      <c r="B60" s="469"/>
      <c r="C60" s="470"/>
      <c r="D60" s="124"/>
      <c r="E60" s="504"/>
      <c r="F60" s="124"/>
    </row>
    <row r="61" spans="1:6" s="122" customFormat="1" ht="17.399999999999999">
      <c r="A61" s="127">
        <v>2.6</v>
      </c>
      <c r="B61" s="489" t="s">
        <v>314</v>
      </c>
      <c r="C61" s="490"/>
      <c r="D61" s="121">
        <v>1</v>
      </c>
      <c r="E61" s="504"/>
      <c r="F61" s="121">
        <v>0</v>
      </c>
    </row>
    <row r="62" spans="1:6" s="122" customFormat="1" ht="27.75" customHeight="1">
      <c r="A62" s="465" t="s">
        <v>315</v>
      </c>
      <c r="B62" s="474" t="s">
        <v>316</v>
      </c>
      <c r="C62" s="475"/>
      <c r="D62" s="123" t="s">
        <v>265</v>
      </c>
      <c r="E62" s="504"/>
      <c r="F62" s="123" t="s">
        <v>267</v>
      </c>
    </row>
    <row r="63" spans="1:6" s="131" customFormat="1" ht="38.25" customHeight="1">
      <c r="A63" s="466"/>
      <c r="B63" s="478"/>
      <c r="C63" s="479"/>
      <c r="D63" s="125"/>
      <c r="E63" s="472"/>
      <c r="F63" s="124"/>
    </row>
    <row r="64" spans="1:6" s="122" customFormat="1" ht="19.5" customHeight="1">
      <c r="A64" s="127">
        <v>2.7</v>
      </c>
      <c r="B64" s="489" t="s">
        <v>317</v>
      </c>
      <c r="C64" s="490"/>
      <c r="D64" s="121">
        <v>2</v>
      </c>
      <c r="E64" s="121">
        <v>1</v>
      </c>
      <c r="F64" s="121">
        <v>0</v>
      </c>
    </row>
    <row r="65" spans="1:6" s="122" customFormat="1" ht="23.25" customHeight="1">
      <c r="A65" s="465" t="s">
        <v>318</v>
      </c>
      <c r="B65" s="474" t="s">
        <v>319</v>
      </c>
      <c r="C65" s="475"/>
      <c r="D65" s="123" t="s">
        <v>265</v>
      </c>
      <c r="E65" s="123" t="s">
        <v>266</v>
      </c>
      <c r="F65" s="123" t="s">
        <v>267</v>
      </c>
    </row>
    <row r="66" spans="1:6" s="122" customFormat="1" ht="19.5" customHeight="1">
      <c r="A66" s="466"/>
      <c r="B66" s="478"/>
      <c r="C66" s="479"/>
      <c r="D66" s="125"/>
      <c r="E66" s="125"/>
      <c r="F66" s="124"/>
    </row>
    <row r="67" spans="1:6" s="122" customFormat="1" ht="12.75" customHeight="1">
      <c r="A67" s="465" t="s">
        <v>320</v>
      </c>
      <c r="B67" s="497" t="s">
        <v>321</v>
      </c>
      <c r="C67" s="498"/>
      <c r="D67" s="121">
        <v>1</v>
      </c>
      <c r="E67" s="524"/>
      <c r="F67" s="121">
        <v>0</v>
      </c>
    </row>
    <row r="68" spans="1:6" s="122" customFormat="1" ht="29.25" customHeight="1">
      <c r="A68" s="473"/>
      <c r="B68" s="522"/>
      <c r="C68" s="523"/>
      <c r="D68" s="123" t="s">
        <v>265</v>
      </c>
      <c r="E68" s="525"/>
      <c r="F68" s="123" t="s">
        <v>267</v>
      </c>
    </row>
    <row r="69" spans="1:6" s="126" customFormat="1" ht="27.75" customHeight="1">
      <c r="A69" s="466"/>
      <c r="B69" s="499"/>
      <c r="C69" s="500"/>
      <c r="D69" s="125"/>
      <c r="E69" s="526"/>
      <c r="F69" s="124"/>
    </row>
    <row r="70" spans="1:6" s="126" customFormat="1" ht="17.399999999999999">
      <c r="A70" s="121">
        <v>3</v>
      </c>
      <c r="B70" s="501" t="s">
        <v>322</v>
      </c>
      <c r="C70" s="502"/>
      <c r="D70" s="502"/>
      <c r="E70" s="502"/>
      <c r="F70" s="503"/>
    </row>
    <row r="71" spans="1:6" ht="15.75" customHeight="1">
      <c r="A71" s="127">
        <v>3.1</v>
      </c>
      <c r="B71" s="463" t="s">
        <v>323</v>
      </c>
      <c r="C71" s="464"/>
      <c r="D71" s="471">
        <v>3</v>
      </c>
      <c r="E71" s="471">
        <v>1</v>
      </c>
      <c r="F71" s="471">
        <v>0</v>
      </c>
    </row>
    <row r="72" spans="1:6" ht="18" customHeight="1">
      <c r="A72" s="465" t="s">
        <v>324</v>
      </c>
      <c r="B72" s="519" t="s">
        <v>325</v>
      </c>
      <c r="C72" s="516"/>
      <c r="D72" s="472"/>
      <c r="E72" s="472"/>
      <c r="F72" s="472"/>
    </row>
    <row r="73" spans="1:6" ht="45.75" customHeight="1">
      <c r="A73" s="473"/>
      <c r="B73" s="520"/>
      <c r="C73" s="521"/>
      <c r="D73" s="123" t="s">
        <v>265</v>
      </c>
      <c r="E73" s="123" t="s">
        <v>266</v>
      </c>
      <c r="F73" s="123" t="s">
        <v>267</v>
      </c>
    </row>
    <row r="74" spans="1:6" ht="28.5" customHeight="1">
      <c r="A74" s="466"/>
      <c r="B74" s="517"/>
      <c r="C74" s="518"/>
      <c r="D74" s="125"/>
      <c r="E74" s="125"/>
      <c r="F74" s="124"/>
    </row>
    <row r="75" spans="1:6" ht="33.75" customHeight="1">
      <c r="A75" s="465" t="s">
        <v>326</v>
      </c>
      <c r="B75" s="519" t="s">
        <v>327</v>
      </c>
      <c r="C75" s="516"/>
      <c r="D75" s="123" t="s">
        <v>265</v>
      </c>
      <c r="E75" s="471"/>
      <c r="F75" s="123" t="s">
        <v>267</v>
      </c>
    </row>
    <row r="76" spans="1:6" s="126" customFormat="1" ht="45.75" customHeight="1">
      <c r="A76" s="466"/>
      <c r="B76" s="517"/>
      <c r="C76" s="518"/>
      <c r="D76" s="125"/>
      <c r="E76" s="472"/>
      <c r="F76" s="124"/>
    </row>
    <row r="77" spans="1:6" ht="22.5" customHeight="1">
      <c r="A77" s="127">
        <v>3.2</v>
      </c>
      <c r="B77" s="505" t="s">
        <v>328</v>
      </c>
      <c r="C77" s="506"/>
      <c r="D77" s="121">
        <v>3</v>
      </c>
      <c r="E77" s="121">
        <v>2</v>
      </c>
      <c r="F77" s="121">
        <v>0</v>
      </c>
    </row>
    <row r="78" spans="1:6" ht="63.75" customHeight="1">
      <c r="A78" s="465" t="s">
        <v>329</v>
      </c>
      <c r="B78" s="507" t="s">
        <v>330</v>
      </c>
      <c r="C78" s="508"/>
      <c r="D78" s="123" t="s">
        <v>265</v>
      </c>
      <c r="E78" s="123" t="s">
        <v>266</v>
      </c>
      <c r="F78" s="123" t="s">
        <v>267</v>
      </c>
    </row>
    <row r="79" spans="1:6" ht="84" customHeight="1">
      <c r="A79" s="466"/>
      <c r="B79" s="509"/>
      <c r="C79" s="510"/>
      <c r="D79" s="125"/>
      <c r="E79" s="125"/>
      <c r="F79" s="124"/>
    </row>
    <row r="80" spans="1:6" ht="63" customHeight="1">
      <c r="A80" s="465" t="s">
        <v>331</v>
      </c>
      <c r="B80" s="480" t="s">
        <v>332</v>
      </c>
      <c r="C80" s="481"/>
      <c r="D80" s="123" t="s">
        <v>265</v>
      </c>
      <c r="E80" s="123" t="s">
        <v>266</v>
      </c>
      <c r="F80" s="123" t="s">
        <v>267</v>
      </c>
    </row>
    <row r="81" spans="1:6" s="126" customFormat="1" ht="77.25" customHeight="1">
      <c r="A81" s="466"/>
      <c r="B81" s="482"/>
      <c r="C81" s="483"/>
      <c r="D81" s="125"/>
      <c r="E81" s="125"/>
      <c r="F81" s="124"/>
    </row>
    <row r="82" spans="1:6" s="126" customFormat="1" ht="17.399999999999999">
      <c r="A82" s="121">
        <v>4</v>
      </c>
      <c r="B82" s="501" t="s">
        <v>333</v>
      </c>
      <c r="C82" s="502"/>
      <c r="D82" s="502"/>
      <c r="E82" s="502"/>
      <c r="F82" s="503"/>
    </row>
    <row r="83" spans="1:6" ht="17.399999999999999">
      <c r="A83" s="127">
        <v>4.0999999999999996</v>
      </c>
      <c r="B83" s="489" t="s">
        <v>334</v>
      </c>
      <c r="C83" s="490"/>
      <c r="D83" s="121">
        <v>2</v>
      </c>
      <c r="E83" s="471"/>
      <c r="F83" s="121">
        <v>0</v>
      </c>
    </row>
    <row r="84" spans="1:6" ht="39.75" customHeight="1">
      <c r="A84" s="465" t="s">
        <v>335</v>
      </c>
      <c r="B84" s="480" t="s">
        <v>336</v>
      </c>
      <c r="C84" s="516"/>
      <c r="D84" s="123" t="s">
        <v>265</v>
      </c>
      <c r="E84" s="504"/>
      <c r="F84" s="123" t="s">
        <v>267</v>
      </c>
    </row>
    <row r="85" spans="1:6" ht="39.75" customHeight="1">
      <c r="A85" s="466"/>
      <c r="B85" s="517"/>
      <c r="C85" s="518"/>
      <c r="D85" s="125"/>
      <c r="E85" s="504"/>
      <c r="F85" s="124"/>
    </row>
    <row r="86" spans="1:6" ht="29.25" customHeight="1">
      <c r="A86" s="465" t="s">
        <v>337</v>
      </c>
      <c r="B86" s="519" t="s">
        <v>338</v>
      </c>
      <c r="C86" s="516"/>
      <c r="D86" s="123" t="s">
        <v>265</v>
      </c>
      <c r="E86" s="504"/>
      <c r="F86" s="123" t="s">
        <v>267</v>
      </c>
    </row>
    <row r="87" spans="1:6" s="126" customFormat="1" ht="66" customHeight="1">
      <c r="A87" s="466"/>
      <c r="B87" s="517"/>
      <c r="C87" s="518"/>
      <c r="D87" s="125"/>
      <c r="E87" s="504"/>
      <c r="F87" s="124"/>
    </row>
    <row r="88" spans="1:6" ht="27" customHeight="1">
      <c r="A88" s="127">
        <v>4.2</v>
      </c>
      <c r="B88" s="505" t="s">
        <v>339</v>
      </c>
      <c r="C88" s="506"/>
      <c r="D88" s="121">
        <v>2</v>
      </c>
      <c r="E88" s="472"/>
      <c r="F88" s="121">
        <v>0</v>
      </c>
    </row>
    <row r="89" spans="1:6" ht="22.5" customHeight="1">
      <c r="A89" s="465" t="s">
        <v>340</v>
      </c>
      <c r="B89" s="497" t="s">
        <v>341</v>
      </c>
      <c r="C89" s="498"/>
      <c r="D89" s="123" t="s">
        <v>265</v>
      </c>
      <c r="E89" s="123" t="s">
        <v>266</v>
      </c>
      <c r="F89" s="123" t="s">
        <v>267</v>
      </c>
    </row>
    <row r="90" spans="1:6" ht="39.75" customHeight="1">
      <c r="A90" s="466"/>
      <c r="B90" s="499"/>
      <c r="C90" s="500"/>
      <c r="D90" s="125"/>
      <c r="E90" s="121"/>
      <c r="F90" s="124"/>
    </row>
    <row r="91" spans="1:6" ht="26.25" customHeight="1">
      <c r="A91" s="465" t="s">
        <v>342</v>
      </c>
      <c r="B91" s="497" t="s">
        <v>343</v>
      </c>
      <c r="C91" s="498"/>
      <c r="D91" s="123" t="s">
        <v>265</v>
      </c>
      <c r="E91" s="123" t="s">
        <v>266</v>
      </c>
      <c r="F91" s="123" t="s">
        <v>267</v>
      </c>
    </row>
    <row r="92" spans="1:6" ht="46.5" customHeight="1">
      <c r="A92" s="466"/>
      <c r="B92" s="499"/>
      <c r="C92" s="500"/>
      <c r="D92" s="125"/>
      <c r="E92" s="125"/>
      <c r="F92" s="124"/>
    </row>
    <row r="93" spans="1:6" ht="21" customHeight="1">
      <c r="A93" s="465" t="s">
        <v>344</v>
      </c>
      <c r="B93" s="480" t="s">
        <v>345</v>
      </c>
      <c r="C93" s="481"/>
      <c r="D93" s="123" t="s">
        <v>265</v>
      </c>
      <c r="E93" s="471"/>
      <c r="F93" s="123" t="s">
        <v>267</v>
      </c>
    </row>
    <row r="94" spans="1:6" ht="34.5" customHeight="1">
      <c r="A94" s="466"/>
      <c r="B94" s="482"/>
      <c r="C94" s="483"/>
      <c r="D94" s="125"/>
      <c r="E94" s="472"/>
      <c r="F94" s="124"/>
    </row>
    <row r="95" spans="1:6" ht="24.75" customHeight="1">
      <c r="A95" s="127">
        <v>4.3</v>
      </c>
      <c r="B95" s="511" t="s">
        <v>346</v>
      </c>
      <c r="C95" s="512"/>
      <c r="D95" s="123" t="s">
        <v>265</v>
      </c>
      <c r="E95" s="123" t="s">
        <v>266</v>
      </c>
      <c r="F95" s="123" t="s">
        <v>267</v>
      </c>
    </row>
    <row r="96" spans="1:6" ht="42.75" customHeight="1">
      <c r="A96" s="132" t="s">
        <v>347</v>
      </c>
      <c r="B96" s="513" t="s">
        <v>348</v>
      </c>
      <c r="C96" s="514"/>
      <c r="D96" s="125"/>
      <c r="E96" s="125"/>
      <c r="F96" s="124"/>
    </row>
    <row r="97" spans="1:6" ht="42.75" customHeight="1">
      <c r="A97" s="132" t="s">
        <v>349</v>
      </c>
      <c r="B97" s="513" t="s">
        <v>350</v>
      </c>
      <c r="C97" s="514"/>
      <c r="D97" s="125"/>
      <c r="E97" s="125"/>
      <c r="F97" s="124"/>
    </row>
    <row r="98" spans="1:6" ht="54" customHeight="1">
      <c r="A98" s="132" t="s">
        <v>351</v>
      </c>
      <c r="B98" s="513" t="s">
        <v>352</v>
      </c>
      <c r="C98" s="515"/>
      <c r="D98" s="125"/>
      <c r="E98" s="125"/>
      <c r="F98" s="124"/>
    </row>
    <row r="99" spans="1:6" s="126" customFormat="1" ht="38.25" customHeight="1">
      <c r="A99" s="132" t="s">
        <v>353</v>
      </c>
      <c r="B99" s="513" t="s">
        <v>354</v>
      </c>
      <c r="C99" s="514"/>
      <c r="D99" s="125"/>
      <c r="E99" s="125"/>
      <c r="F99" s="124"/>
    </row>
    <row r="100" spans="1:6" s="126" customFormat="1" ht="17.399999999999999">
      <c r="A100" s="121">
        <v>5</v>
      </c>
      <c r="B100" s="501" t="s">
        <v>355</v>
      </c>
      <c r="C100" s="502"/>
      <c r="D100" s="502"/>
      <c r="E100" s="502"/>
      <c r="F100" s="503"/>
    </row>
    <row r="101" spans="1:6" ht="24.75" customHeight="1">
      <c r="A101" s="127">
        <v>5.0999999999999996</v>
      </c>
      <c r="B101" s="489" t="s">
        <v>356</v>
      </c>
      <c r="C101" s="490"/>
      <c r="D101" s="121">
        <v>2</v>
      </c>
      <c r="E101" s="121">
        <v>1</v>
      </c>
      <c r="F101" s="121">
        <v>0</v>
      </c>
    </row>
    <row r="102" spans="1:6" ht="20.25" customHeight="1">
      <c r="A102" s="465" t="s">
        <v>357</v>
      </c>
      <c r="B102" s="497" t="s">
        <v>358</v>
      </c>
      <c r="C102" s="498"/>
      <c r="D102" s="123" t="s">
        <v>265</v>
      </c>
      <c r="E102" s="123" t="s">
        <v>266</v>
      </c>
      <c r="F102" s="123" t="s">
        <v>267</v>
      </c>
    </row>
    <row r="103" spans="1:6" ht="39.75" customHeight="1">
      <c r="A103" s="466"/>
      <c r="B103" s="499"/>
      <c r="C103" s="500"/>
      <c r="D103" s="125"/>
      <c r="E103" s="125"/>
      <c r="F103" s="124"/>
    </row>
    <row r="104" spans="1:6" ht="31.5" customHeight="1">
      <c r="A104" s="465" t="s">
        <v>359</v>
      </c>
      <c r="B104" s="497" t="s">
        <v>360</v>
      </c>
      <c r="C104" s="498"/>
      <c r="D104" s="123" t="s">
        <v>265</v>
      </c>
      <c r="E104" s="471"/>
      <c r="F104" s="123" t="s">
        <v>267</v>
      </c>
    </row>
    <row r="105" spans="1:6" ht="49.5" customHeight="1">
      <c r="A105" s="466"/>
      <c r="B105" s="499"/>
      <c r="C105" s="500"/>
      <c r="D105" s="125"/>
      <c r="E105" s="472"/>
      <c r="F105" s="124"/>
    </row>
    <row r="106" spans="1:6" ht="27.75" customHeight="1">
      <c r="A106" s="465" t="s">
        <v>361</v>
      </c>
      <c r="B106" s="497" t="s">
        <v>362</v>
      </c>
      <c r="C106" s="498"/>
      <c r="D106" s="123" t="s">
        <v>265</v>
      </c>
      <c r="E106" s="123" t="s">
        <v>266</v>
      </c>
      <c r="F106" s="123" t="s">
        <v>267</v>
      </c>
    </row>
    <row r="107" spans="1:6" s="126" customFormat="1" ht="51.75" customHeight="1">
      <c r="A107" s="466"/>
      <c r="B107" s="499"/>
      <c r="C107" s="500"/>
      <c r="D107" s="125"/>
      <c r="E107" s="125"/>
      <c r="F107" s="124"/>
    </row>
    <row r="108" spans="1:6" ht="29.25" customHeight="1">
      <c r="A108" s="127">
        <v>5.2</v>
      </c>
      <c r="B108" s="505" t="s">
        <v>363</v>
      </c>
      <c r="C108" s="506"/>
      <c r="D108" s="121">
        <v>2</v>
      </c>
      <c r="E108" s="121">
        <v>1</v>
      </c>
      <c r="F108" s="121">
        <v>0</v>
      </c>
    </row>
    <row r="109" spans="1:6" ht="49.5" customHeight="1">
      <c r="A109" s="465" t="s">
        <v>364</v>
      </c>
      <c r="B109" s="507" t="s">
        <v>365</v>
      </c>
      <c r="C109" s="508"/>
      <c r="D109" s="123" t="s">
        <v>265</v>
      </c>
      <c r="E109" s="123" t="s">
        <v>266</v>
      </c>
      <c r="F109" s="123" t="s">
        <v>267</v>
      </c>
    </row>
    <row r="110" spans="1:6" ht="42.75" customHeight="1">
      <c r="A110" s="466"/>
      <c r="B110" s="509"/>
      <c r="C110" s="510"/>
      <c r="D110" s="125"/>
      <c r="E110" s="125"/>
      <c r="F110" s="124"/>
    </row>
    <row r="111" spans="1:6" ht="20.25" customHeight="1">
      <c r="A111" s="465" t="s">
        <v>366</v>
      </c>
      <c r="B111" s="497" t="s">
        <v>367</v>
      </c>
      <c r="C111" s="498"/>
      <c r="D111" s="123" t="s">
        <v>265</v>
      </c>
      <c r="E111" s="471"/>
      <c r="F111" s="123" t="s">
        <v>267</v>
      </c>
    </row>
    <row r="112" spans="1:6" ht="24.75" customHeight="1">
      <c r="A112" s="466"/>
      <c r="B112" s="499"/>
      <c r="C112" s="500"/>
      <c r="D112" s="125"/>
      <c r="E112" s="504"/>
      <c r="F112" s="124"/>
    </row>
    <row r="113" spans="1:6" ht="39" customHeight="1">
      <c r="A113" s="465" t="s">
        <v>368</v>
      </c>
      <c r="B113" s="497" t="s">
        <v>369</v>
      </c>
      <c r="C113" s="498"/>
      <c r="D113" s="123" t="s">
        <v>265</v>
      </c>
      <c r="E113" s="504"/>
      <c r="F113" s="123" t="s">
        <v>267</v>
      </c>
    </row>
    <row r="114" spans="1:6" s="126" customFormat="1" ht="69.75" customHeight="1">
      <c r="A114" s="466"/>
      <c r="B114" s="499"/>
      <c r="C114" s="500"/>
      <c r="D114" s="125"/>
      <c r="E114" s="472"/>
      <c r="F114" s="124"/>
    </row>
    <row r="115" spans="1:6" s="128" customFormat="1" ht="18" customHeight="1">
      <c r="A115" s="127">
        <v>5.3</v>
      </c>
      <c r="B115" s="505" t="s">
        <v>370</v>
      </c>
      <c r="C115" s="506"/>
      <c r="D115" s="121">
        <v>2</v>
      </c>
      <c r="E115" s="121">
        <v>1</v>
      </c>
      <c r="F115" s="121">
        <v>0</v>
      </c>
    </row>
    <row r="116" spans="1:6" s="128" customFormat="1" ht="25.5" customHeight="1">
      <c r="A116" s="465" t="s">
        <v>371</v>
      </c>
      <c r="B116" s="497" t="s">
        <v>372</v>
      </c>
      <c r="C116" s="498"/>
      <c r="D116" s="123" t="s">
        <v>265</v>
      </c>
      <c r="E116" s="123" t="s">
        <v>266</v>
      </c>
      <c r="F116" s="123" t="s">
        <v>267</v>
      </c>
    </row>
    <row r="117" spans="1:6" s="128" customFormat="1" ht="23.25" customHeight="1">
      <c r="A117" s="466"/>
      <c r="B117" s="499"/>
      <c r="C117" s="500"/>
      <c r="D117" s="125"/>
      <c r="E117" s="125"/>
      <c r="F117" s="124"/>
    </row>
    <row r="118" spans="1:6" s="128" customFormat="1" ht="24.75" customHeight="1">
      <c r="A118" s="465" t="s">
        <v>373</v>
      </c>
      <c r="B118" s="497" t="s">
        <v>374</v>
      </c>
      <c r="C118" s="498"/>
      <c r="D118" s="123" t="s">
        <v>265</v>
      </c>
      <c r="E118" s="471"/>
      <c r="F118" s="123" t="s">
        <v>289</v>
      </c>
    </row>
    <row r="119" spans="1:6" s="128" customFormat="1" ht="20.25" customHeight="1">
      <c r="A119" s="466"/>
      <c r="B119" s="499"/>
      <c r="C119" s="500"/>
      <c r="D119" s="125"/>
      <c r="E119" s="472"/>
      <c r="F119" s="124"/>
    </row>
    <row r="120" spans="1:6" s="128" customFormat="1" ht="24" customHeight="1">
      <c r="A120" s="465" t="s">
        <v>375</v>
      </c>
      <c r="B120" s="497" t="s">
        <v>376</v>
      </c>
      <c r="C120" s="498"/>
      <c r="D120" s="123" t="s">
        <v>265</v>
      </c>
      <c r="E120" s="123" t="s">
        <v>266</v>
      </c>
      <c r="F120" s="123" t="s">
        <v>267</v>
      </c>
    </row>
    <row r="121" spans="1:6" s="126" customFormat="1" ht="15.75" customHeight="1">
      <c r="A121" s="466"/>
      <c r="B121" s="499"/>
      <c r="C121" s="500"/>
      <c r="D121" s="125"/>
      <c r="E121" s="125"/>
      <c r="F121" s="124"/>
    </row>
    <row r="122" spans="1:6" s="126" customFormat="1" ht="17.399999999999999">
      <c r="A122" s="121">
        <v>6</v>
      </c>
      <c r="B122" s="501" t="s">
        <v>377</v>
      </c>
      <c r="C122" s="502"/>
      <c r="D122" s="502"/>
      <c r="E122" s="502"/>
      <c r="F122" s="503"/>
    </row>
    <row r="123" spans="1:6" ht="15.75" customHeight="1">
      <c r="A123" s="127">
        <v>6.1</v>
      </c>
      <c r="B123" s="489" t="s">
        <v>378</v>
      </c>
      <c r="C123" s="490"/>
      <c r="D123" s="121">
        <v>3</v>
      </c>
      <c r="E123" s="121">
        <v>1</v>
      </c>
      <c r="F123" s="121">
        <v>0</v>
      </c>
    </row>
    <row r="124" spans="1:6" ht="20.25" customHeight="1">
      <c r="A124" s="465" t="s">
        <v>379</v>
      </c>
      <c r="B124" s="480" t="s">
        <v>380</v>
      </c>
      <c r="C124" s="481"/>
      <c r="D124" s="123" t="s">
        <v>265</v>
      </c>
      <c r="E124" s="123" t="s">
        <v>266</v>
      </c>
      <c r="F124" s="123" t="s">
        <v>267</v>
      </c>
    </row>
    <row r="125" spans="1:6" ht="17.25" customHeight="1">
      <c r="A125" s="466"/>
      <c r="B125" s="482"/>
      <c r="C125" s="483"/>
      <c r="D125" s="125"/>
      <c r="E125" s="125"/>
      <c r="F125" s="124"/>
    </row>
    <row r="126" spans="1:6" ht="17.25" customHeight="1">
      <c r="A126" s="491" t="s">
        <v>381</v>
      </c>
      <c r="B126" s="480" t="s">
        <v>382</v>
      </c>
      <c r="C126" s="493"/>
      <c r="D126" s="496"/>
      <c r="E126" s="484"/>
      <c r="F126" s="486"/>
    </row>
    <row r="127" spans="1:6" ht="17.25" customHeight="1">
      <c r="A127" s="492"/>
      <c r="B127" s="494"/>
      <c r="C127" s="495"/>
      <c r="D127" s="492"/>
      <c r="E127" s="485"/>
      <c r="F127" s="485"/>
    </row>
    <row r="128" spans="1:6" ht="36.75" customHeight="1">
      <c r="A128" s="487" t="s">
        <v>383</v>
      </c>
      <c r="B128" s="480" t="s">
        <v>384</v>
      </c>
      <c r="C128" s="481"/>
      <c r="D128" s="123" t="s">
        <v>265</v>
      </c>
      <c r="E128" s="471"/>
      <c r="F128" s="123" t="s">
        <v>267</v>
      </c>
    </row>
    <row r="129" spans="1:6" s="126" customFormat="1" ht="42" customHeight="1">
      <c r="A129" s="488"/>
      <c r="B129" s="482"/>
      <c r="C129" s="483"/>
      <c r="D129" s="125"/>
      <c r="E129" s="472"/>
      <c r="F129" s="124"/>
    </row>
    <row r="130" spans="1:6" ht="24.75" customHeight="1">
      <c r="A130" s="127">
        <v>6.2</v>
      </c>
      <c r="B130" s="489" t="s">
        <v>385</v>
      </c>
      <c r="C130" s="490"/>
      <c r="D130" s="121">
        <v>4</v>
      </c>
      <c r="E130" s="121">
        <v>2</v>
      </c>
      <c r="F130" s="121">
        <v>0</v>
      </c>
    </row>
    <row r="131" spans="1:6" ht="78" customHeight="1">
      <c r="A131" s="465" t="s">
        <v>386</v>
      </c>
      <c r="B131" s="467" t="s">
        <v>387</v>
      </c>
      <c r="C131" s="468"/>
      <c r="D131" s="123" t="s">
        <v>265</v>
      </c>
      <c r="E131" s="123" t="s">
        <v>266</v>
      </c>
      <c r="F131" s="123" t="s">
        <v>267</v>
      </c>
    </row>
    <row r="132" spans="1:6" ht="69.75" customHeight="1">
      <c r="A132" s="466"/>
      <c r="B132" s="469"/>
      <c r="C132" s="470"/>
      <c r="D132" s="125"/>
      <c r="E132" s="124"/>
      <c r="F132" s="124"/>
    </row>
    <row r="133" spans="1:6" ht="17.399999999999999">
      <c r="A133" s="465" t="s">
        <v>388</v>
      </c>
      <c r="B133" s="474" t="s">
        <v>389</v>
      </c>
      <c r="C133" s="475"/>
      <c r="D133" s="121">
        <v>3</v>
      </c>
      <c r="E133" s="121">
        <v>1</v>
      </c>
      <c r="F133" s="121">
        <v>0</v>
      </c>
    </row>
    <row r="134" spans="1:6" ht="21.75" customHeight="1">
      <c r="A134" s="473"/>
      <c r="B134" s="476"/>
      <c r="C134" s="477"/>
      <c r="D134" s="123" t="s">
        <v>265</v>
      </c>
      <c r="E134" s="123" t="s">
        <v>266</v>
      </c>
      <c r="F134" s="123" t="s">
        <v>267</v>
      </c>
    </row>
    <row r="135" spans="1:6" ht="36.75" customHeight="1">
      <c r="A135" s="466"/>
      <c r="B135" s="478"/>
      <c r="C135" s="479"/>
      <c r="D135" s="125"/>
      <c r="E135" s="125"/>
      <c r="F135" s="124"/>
    </row>
    <row r="136" spans="1:6" ht="54" customHeight="1">
      <c r="A136" s="465" t="s">
        <v>390</v>
      </c>
      <c r="B136" s="480" t="s">
        <v>391</v>
      </c>
      <c r="C136" s="481"/>
      <c r="D136" s="123" t="s">
        <v>265</v>
      </c>
      <c r="E136" s="123" t="s">
        <v>266</v>
      </c>
      <c r="F136" s="123" t="s">
        <v>267</v>
      </c>
    </row>
    <row r="137" spans="1:6" ht="78" customHeight="1">
      <c r="A137" s="466"/>
      <c r="B137" s="482"/>
      <c r="C137" s="483"/>
      <c r="D137" s="125"/>
      <c r="E137" s="125"/>
      <c r="F137" s="124"/>
    </row>
    <row r="138" spans="1:6" s="128" customFormat="1" ht="18" customHeight="1">
      <c r="A138" s="127">
        <v>6.3</v>
      </c>
      <c r="B138" s="463" t="s">
        <v>392</v>
      </c>
      <c r="C138" s="464"/>
      <c r="D138" s="121">
        <v>2</v>
      </c>
      <c r="E138" s="121">
        <v>1</v>
      </c>
      <c r="F138" s="121">
        <v>0</v>
      </c>
    </row>
    <row r="139" spans="1:6" s="128" customFormat="1" ht="40.5" customHeight="1">
      <c r="A139" s="465" t="s">
        <v>393</v>
      </c>
      <c r="B139" s="467" t="s">
        <v>394</v>
      </c>
      <c r="C139" s="468"/>
      <c r="D139" s="123" t="s">
        <v>265</v>
      </c>
      <c r="E139" s="123" t="s">
        <v>266</v>
      </c>
      <c r="F139" s="123" t="s">
        <v>267</v>
      </c>
    </row>
    <row r="140" spans="1:6" s="128" customFormat="1" ht="23.25" customHeight="1">
      <c r="A140" s="466"/>
      <c r="B140" s="469"/>
      <c r="C140" s="470"/>
      <c r="D140" s="125"/>
      <c r="E140" s="125"/>
      <c r="F140" s="124"/>
    </row>
    <row r="141" spans="1:6" s="128" customFormat="1" ht="21.75" customHeight="1">
      <c r="A141" s="465" t="s">
        <v>395</v>
      </c>
      <c r="B141" s="467" t="s">
        <v>396</v>
      </c>
      <c r="C141" s="468"/>
      <c r="D141" s="123" t="s">
        <v>265</v>
      </c>
      <c r="E141" s="471"/>
      <c r="F141" s="123" t="s">
        <v>267</v>
      </c>
    </row>
    <row r="142" spans="1:6" s="126" customFormat="1" ht="36.75" customHeight="1">
      <c r="A142" s="466"/>
      <c r="B142" s="469"/>
      <c r="C142" s="470"/>
      <c r="D142" s="125"/>
      <c r="E142" s="472"/>
      <c r="F142" s="124"/>
    </row>
    <row r="143" spans="1:6" ht="19.5" hidden="1" customHeight="1">
      <c r="A143" s="133"/>
      <c r="B143" s="448" t="s">
        <v>397</v>
      </c>
      <c r="C143" s="449"/>
      <c r="D143" s="134" t="e">
        <f>SUM(D16+D18+D20+D23+D25+D27+D29+D32+D34+D36+#REF!+D40+D42+D44+D46+D49+D52+D55+D57+D60+D63+D66+D69+D74+D76+D79+D81+D85+D87+D90+D92+D94+#REF!+D96+D99+D103+D105+D107+D110+D112+D114+D117+D119+D121+D125+D129+D132+D135+D137+D140+D142+#REF!)</f>
        <v>#REF!</v>
      </c>
      <c r="E143" s="134" t="e">
        <f>SUM(E16+E18+E20+E23+E25+E27+E29+E32+E34+E36+#REF!+E40+E42+E44+E46+E49+E52+E55+E57+E60+E63+E66+#REF!+E74+E76+E79+E81+E85+E87+E90+E92+E94+#REF!+E96+E99+E103+E105+E107+E110+E112+E114+E117+E119+E121+E125+E129+E132+E135+E137+E140+E142+#REF!)</f>
        <v>#REF!</v>
      </c>
      <c r="F143" s="134" t="e">
        <f>SUM(F16+F18+F20+F23+F25+F27+F29+F32+F34+F36+#REF!+F40+F42+F44+F46+F49+F52+F55+F57+F60+F63+F66+F69+F74+F76+F79+F81+F85+F87+F90+F92+F94+#REF!+F96+F99+F103+F105+F107+F110+F112+F114+F117+F119+F121+F125+F129+F132+F135+F137+F140+F142+#REF!)</f>
        <v>#REF!</v>
      </c>
    </row>
    <row r="144" spans="1:6" ht="22.5" customHeight="1">
      <c r="A144" s="135"/>
      <c r="B144" s="450" t="s">
        <v>398</v>
      </c>
      <c r="C144" s="451"/>
      <c r="D144" s="452" t="s">
        <v>241</v>
      </c>
      <c r="E144" s="452"/>
      <c r="F144" s="452"/>
    </row>
    <row r="145" spans="1:6" ht="22.8">
      <c r="A145" s="135"/>
      <c r="B145" s="453" t="s">
        <v>399</v>
      </c>
      <c r="C145" s="454"/>
      <c r="D145" s="455" t="s">
        <v>241</v>
      </c>
      <c r="E145" s="456"/>
      <c r="F145" s="457"/>
    </row>
    <row r="146" spans="1:6" ht="12.75" customHeight="1">
      <c r="A146" s="458" t="s">
        <v>400</v>
      </c>
      <c r="B146" s="440"/>
      <c r="C146" s="440"/>
      <c r="D146" s="440"/>
      <c r="E146" s="440"/>
      <c r="F146" s="459"/>
    </row>
    <row r="147" spans="1:6" ht="12.75" customHeight="1">
      <c r="A147" s="458"/>
      <c r="B147" s="440"/>
      <c r="C147" s="440"/>
      <c r="D147" s="440"/>
      <c r="E147" s="440"/>
      <c r="F147" s="459"/>
    </row>
    <row r="148" spans="1:6" ht="34.5" customHeight="1" thickBot="1">
      <c r="A148" s="460"/>
      <c r="B148" s="461"/>
      <c r="C148" s="461"/>
      <c r="D148" s="461"/>
      <c r="E148" s="461"/>
      <c r="F148" s="462"/>
    </row>
    <row r="149" spans="1:6" ht="58.5" customHeight="1">
      <c r="A149" s="442" t="s">
        <v>401</v>
      </c>
      <c r="B149" s="443"/>
      <c r="C149" s="443"/>
      <c r="D149" s="443"/>
      <c r="E149" s="443"/>
      <c r="F149" s="444"/>
    </row>
    <row r="150" spans="1:6" ht="13.5" customHeight="1">
      <c r="A150" s="445" t="s">
        <v>3</v>
      </c>
      <c r="B150" s="445"/>
      <c r="C150" s="445"/>
      <c r="D150" s="445"/>
      <c r="E150" s="445"/>
      <c r="F150" s="445"/>
    </row>
    <row r="151" spans="1:6" ht="28.5" customHeight="1">
      <c r="A151" s="446"/>
      <c r="B151" s="446"/>
      <c r="C151" s="446"/>
      <c r="D151" s="446"/>
      <c r="E151" s="446"/>
      <c r="F151" s="446"/>
    </row>
    <row r="152" spans="1:6" ht="23.25" customHeight="1">
      <c r="A152" s="446"/>
      <c r="B152" s="446"/>
      <c r="C152" s="446"/>
      <c r="D152" s="446"/>
      <c r="E152" s="446"/>
      <c r="F152" s="446"/>
    </row>
    <row r="153" spans="1:6" ht="24.75" customHeight="1">
      <c r="A153" s="446"/>
      <c r="B153" s="446"/>
      <c r="C153" s="446"/>
      <c r="D153" s="446"/>
      <c r="E153" s="446"/>
      <c r="F153" s="446"/>
    </row>
    <row r="154" spans="1:6" ht="30.75" customHeight="1">
      <c r="A154" s="446"/>
      <c r="B154" s="446"/>
      <c r="C154" s="446"/>
      <c r="D154" s="446"/>
      <c r="E154" s="446"/>
      <c r="F154" s="446"/>
    </row>
    <row r="155" spans="1:6" ht="12.75" customHeight="1">
      <c r="A155" s="446"/>
      <c r="B155" s="446"/>
      <c r="C155" s="446"/>
      <c r="D155" s="446"/>
      <c r="E155" s="446"/>
      <c r="F155" s="446"/>
    </row>
    <row r="156" spans="1:6" ht="18" customHeight="1" thickBot="1">
      <c r="A156" s="447"/>
      <c r="B156" s="447"/>
      <c r="C156" s="447"/>
      <c r="D156" s="447"/>
      <c r="E156" s="447"/>
      <c r="F156" s="447"/>
    </row>
    <row r="157" spans="1:6" ht="14.25" customHeight="1">
      <c r="A157" s="117" t="s">
        <v>241</v>
      </c>
    </row>
    <row r="159" spans="1:6" ht="20.399999999999999">
      <c r="B159" s="137"/>
      <c r="C159" s="137"/>
      <c r="D159" s="138"/>
      <c r="E159" s="138"/>
      <c r="F159" s="139"/>
    </row>
    <row r="160" spans="1:6" ht="36.75" customHeight="1">
      <c r="B160" s="440" t="s">
        <v>402</v>
      </c>
      <c r="C160" s="440"/>
      <c r="D160" s="440" t="s">
        <v>403</v>
      </c>
      <c r="E160" s="440"/>
      <c r="F160" s="139"/>
    </row>
    <row r="161" spans="1:6" ht="20.399999999999999">
      <c r="B161" s="140" t="s">
        <v>404</v>
      </c>
      <c r="C161" s="140"/>
      <c r="D161" s="140" t="s">
        <v>404</v>
      </c>
      <c r="E161" s="138"/>
      <c r="F161" s="139" t="s">
        <v>405</v>
      </c>
    </row>
    <row r="162" spans="1:6" ht="20.399999999999999">
      <c r="B162" s="140"/>
      <c r="C162" s="140"/>
      <c r="D162" s="138"/>
      <c r="E162" s="138"/>
      <c r="F162" s="139"/>
    </row>
    <row r="163" spans="1:6" ht="20.399999999999999">
      <c r="B163" s="140"/>
      <c r="C163" s="140"/>
      <c r="D163" s="141"/>
      <c r="E163" s="138"/>
      <c r="F163" s="139"/>
    </row>
    <row r="164" spans="1:6" ht="20.399999999999999">
      <c r="B164" s="440" t="s">
        <v>406</v>
      </c>
      <c r="C164" s="440"/>
      <c r="D164" s="440" t="s">
        <v>403</v>
      </c>
      <c r="E164" s="440"/>
      <c r="F164" s="139" t="s">
        <v>405</v>
      </c>
    </row>
    <row r="165" spans="1:6" ht="15" customHeight="1">
      <c r="B165" s="440" t="s">
        <v>241</v>
      </c>
      <c r="C165" s="440"/>
      <c r="D165" s="140" t="s">
        <v>407</v>
      </c>
      <c r="E165" s="138"/>
      <c r="F165" s="139"/>
    </row>
    <row r="166" spans="1:6" ht="12.75" customHeight="1">
      <c r="B166" s="142"/>
      <c r="C166" s="142"/>
      <c r="D166" s="139"/>
      <c r="E166" s="139"/>
      <c r="F166" s="139"/>
    </row>
    <row r="167" spans="1:6" ht="13.8">
      <c r="A167" s="143"/>
      <c r="B167" s="144" t="s">
        <v>408</v>
      </c>
      <c r="C167" s="144"/>
      <c r="D167" s="145"/>
      <c r="E167" s="146"/>
      <c r="F167" s="146"/>
    </row>
    <row r="168" spans="1:6" ht="13.8">
      <c r="A168" s="143"/>
      <c r="B168" s="441" t="s">
        <v>241</v>
      </c>
      <c r="C168" s="441"/>
      <c r="D168" s="145"/>
      <c r="E168" s="146"/>
      <c r="F168" s="146"/>
    </row>
    <row r="169" spans="1:6" ht="13.8">
      <c r="A169" s="143"/>
      <c r="B169" s="144" t="s">
        <v>409</v>
      </c>
      <c r="C169" s="144"/>
      <c r="D169" s="145"/>
    </row>
  </sheetData>
  <mergeCells count="180">
    <mergeCell ref="A6:C6"/>
    <mergeCell ref="D6:F6"/>
    <mergeCell ref="A7:C7"/>
    <mergeCell ref="D7:F7"/>
    <mergeCell ref="A8:C8"/>
    <mergeCell ref="D8:F8"/>
    <mergeCell ref="C1:E1"/>
    <mergeCell ref="A2:F2"/>
    <mergeCell ref="A3:F3"/>
    <mergeCell ref="A4:C4"/>
    <mergeCell ref="D4:F4"/>
    <mergeCell ref="A5:C5"/>
    <mergeCell ref="D5:F5"/>
    <mergeCell ref="B13:C13"/>
    <mergeCell ref="A14:A16"/>
    <mergeCell ref="B14:C16"/>
    <mergeCell ref="A17:A18"/>
    <mergeCell ref="B17:C18"/>
    <mergeCell ref="A19:A20"/>
    <mergeCell ref="B19:C20"/>
    <mergeCell ref="A9:F9"/>
    <mergeCell ref="A10:F10"/>
    <mergeCell ref="B11:C11"/>
    <mergeCell ref="D11:F11"/>
    <mergeCell ref="B12:C12"/>
    <mergeCell ref="D12:F12"/>
    <mergeCell ref="B21:C21"/>
    <mergeCell ref="A22:A23"/>
    <mergeCell ref="B22:C23"/>
    <mergeCell ref="A24:A25"/>
    <mergeCell ref="B24:C25"/>
    <mergeCell ref="E24:E29"/>
    <mergeCell ref="A26:A27"/>
    <mergeCell ref="B26:C27"/>
    <mergeCell ref="A28:A29"/>
    <mergeCell ref="B28:C29"/>
    <mergeCell ref="B37:F37"/>
    <mergeCell ref="B38:C38"/>
    <mergeCell ref="A39:A40"/>
    <mergeCell ref="B39:C40"/>
    <mergeCell ref="A41:A42"/>
    <mergeCell ref="B41:C42"/>
    <mergeCell ref="E41:E42"/>
    <mergeCell ref="B30:C30"/>
    <mergeCell ref="A31:A32"/>
    <mergeCell ref="B31:C32"/>
    <mergeCell ref="A33:A34"/>
    <mergeCell ref="B33:C34"/>
    <mergeCell ref="E33:E36"/>
    <mergeCell ref="A35:A36"/>
    <mergeCell ref="B35:C36"/>
    <mergeCell ref="E50:E52"/>
    <mergeCell ref="A51:A52"/>
    <mergeCell ref="B51:C52"/>
    <mergeCell ref="A43:A44"/>
    <mergeCell ref="B43:C44"/>
    <mergeCell ref="A45:A46"/>
    <mergeCell ref="B45:C46"/>
    <mergeCell ref="E45:E46"/>
    <mergeCell ref="B47:C47"/>
    <mergeCell ref="B53:C53"/>
    <mergeCell ref="A54:A55"/>
    <mergeCell ref="B54:C55"/>
    <mergeCell ref="A56:A57"/>
    <mergeCell ref="B56:C57"/>
    <mergeCell ref="B58:C58"/>
    <mergeCell ref="A48:A49"/>
    <mergeCell ref="B48:C49"/>
    <mergeCell ref="B50:C50"/>
    <mergeCell ref="B64:C64"/>
    <mergeCell ref="A65:A66"/>
    <mergeCell ref="B65:C66"/>
    <mergeCell ref="A67:A69"/>
    <mergeCell ref="B67:C69"/>
    <mergeCell ref="E67:E69"/>
    <mergeCell ref="E58:E63"/>
    <mergeCell ref="A59:A60"/>
    <mergeCell ref="B59:C60"/>
    <mergeCell ref="B61:C61"/>
    <mergeCell ref="A62:A63"/>
    <mergeCell ref="B62:C63"/>
    <mergeCell ref="A75:A76"/>
    <mergeCell ref="B75:C76"/>
    <mergeCell ref="E75:E76"/>
    <mergeCell ref="B77:C77"/>
    <mergeCell ref="A78:A79"/>
    <mergeCell ref="B78:C79"/>
    <mergeCell ref="B70:F70"/>
    <mergeCell ref="B71:C71"/>
    <mergeCell ref="D71:D72"/>
    <mergeCell ref="E71:E72"/>
    <mergeCell ref="F71:F72"/>
    <mergeCell ref="A72:A74"/>
    <mergeCell ref="B72:C74"/>
    <mergeCell ref="A80:A81"/>
    <mergeCell ref="B80:C81"/>
    <mergeCell ref="B82:F82"/>
    <mergeCell ref="B83:C83"/>
    <mergeCell ref="E83:E88"/>
    <mergeCell ref="A84:A85"/>
    <mergeCell ref="B84:C85"/>
    <mergeCell ref="A86:A87"/>
    <mergeCell ref="B86:C87"/>
    <mergeCell ref="B88:C88"/>
    <mergeCell ref="E93:E94"/>
    <mergeCell ref="B95:C95"/>
    <mergeCell ref="B96:C96"/>
    <mergeCell ref="B97:C97"/>
    <mergeCell ref="B98:C98"/>
    <mergeCell ref="B99:C99"/>
    <mergeCell ref="A89:A90"/>
    <mergeCell ref="B89:C90"/>
    <mergeCell ref="A91:A92"/>
    <mergeCell ref="B91:C92"/>
    <mergeCell ref="A93:A94"/>
    <mergeCell ref="B93:C94"/>
    <mergeCell ref="A106:A107"/>
    <mergeCell ref="B106:C107"/>
    <mergeCell ref="B108:C108"/>
    <mergeCell ref="A109:A110"/>
    <mergeCell ref="B109:C110"/>
    <mergeCell ref="A111:A112"/>
    <mergeCell ref="B111:C112"/>
    <mergeCell ref="B100:F100"/>
    <mergeCell ref="B101:C101"/>
    <mergeCell ref="A102:A103"/>
    <mergeCell ref="B102:C103"/>
    <mergeCell ref="A104:A105"/>
    <mergeCell ref="B104:C105"/>
    <mergeCell ref="E104:E105"/>
    <mergeCell ref="A118:A119"/>
    <mergeCell ref="B118:C119"/>
    <mergeCell ref="E118:E119"/>
    <mergeCell ref="A120:A121"/>
    <mergeCell ref="B120:C121"/>
    <mergeCell ref="B122:F122"/>
    <mergeCell ref="E111:E114"/>
    <mergeCell ref="A113:A114"/>
    <mergeCell ref="B113:C114"/>
    <mergeCell ref="B115:C115"/>
    <mergeCell ref="A116:A117"/>
    <mergeCell ref="B116:C117"/>
    <mergeCell ref="E126:E127"/>
    <mergeCell ref="F126:F127"/>
    <mergeCell ref="A128:A129"/>
    <mergeCell ref="B128:C129"/>
    <mergeCell ref="E128:E129"/>
    <mergeCell ref="B130:C130"/>
    <mergeCell ref="B123:C123"/>
    <mergeCell ref="A124:A125"/>
    <mergeCell ref="B124:C125"/>
    <mergeCell ref="A126:A127"/>
    <mergeCell ref="B126:C127"/>
    <mergeCell ref="D126:D127"/>
    <mergeCell ref="B138:C138"/>
    <mergeCell ref="A139:A140"/>
    <mergeCell ref="B139:C140"/>
    <mergeCell ref="A141:A142"/>
    <mergeCell ref="B141:C142"/>
    <mergeCell ref="E141:E142"/>
    <mergeCell ref="A131:A132"/>
    <mergeCell ref="B131:C132"/>
    <mergeCell ref="A133:A135"/>
    <mergeCell ref="B133:C135"/>
    <mergeCell ref="A136:A137"/>
    <mergeCell ref="B136:C137"/>
    <mergeCell ref="B165:C165"/>
    <mergeCell ref="B168:C168"/>
    <mergeCell ref="A149:F149"/>
    <mergeCell ref="A150:F156"/>
    <mergeCell ref="B160:C160"/>
    <mergeCell ref="D160:E160"/>
    <mergeCell ref="B164:C164"/>
    <mergeCell ref="D164:E164"/>
    <mergeCell ref="B143:C143"/>
    <mergeCell ref="B144:C144"/>
    <mergeCell ref="D144:F144"/>
    <mergeCell ref="B145:C145"/>
    <mergeCell ref="D145:F145"/>
    <mergeCell ref="A146:F148"/>
  </mergeCells>
  <dataValidations count="8">
    <dataValidation type="decimal" allowBlank="1" showInputMessage="1" showErrorMessage="1" sqref="E140" xr:uid="{C98155AF-FF35-40CB-896A-29E98437A393}">
      <formula1>1</formula1>
      <formula2>1</formula2>
    </dataValidation>
    <dataValidation type="whole" allowBlank="1" showInputMessage="1" showErrorMessage="1" sqref="D132" xr:uid="{B664DF10-5207-4719-9BE9-0FF73A5C9B43}">
      <formula1>4</formula1>
      <formula2>4</formula2>
    </dataValidation>
    <dataValidation type="whole" allowBlank="1" showInputMessage="1" showErrorMessage="1" sqref="D137 D76 D79 D81 D135 D129 D71 D74 D125:D126" xr:uid="{1F6F82A3-5A91-4F5D-A366-2EEDD4368F8F}">
      <formula1>3</formula1>
      <formula2>3</formula2>
    </dataValidation>
    <dataValidation type="whole" allowBlank="1" showInputMessage="1" showErrorMessage="1" sqref="D60 D85 D87 D90 D92 D94 D96:D99 D103 D105 D107 D110 D114 D117 D119 D121 D66 E132 E79 E81 D140 D142" xr:uid="{069BF79C-CF45-4C56-B6A8-A37057A7DF97}">
      <formula1>2</formula1>
      <formula2>2</formula2>
    </dataValidation>
    <dataValidation type="whole" allowBlank="1" showInputMessage="1" showErrorMessage="1" sqref="F16 F23 F18 F20 F25 F27 F29 F32 F34 F36 F40 F42 F44 F46 F49 F52 F55 F57 F60 F63 F74 F69 F137 F76 F79 F81 F85 F87 F90 F92 F94 F96:F99 F103 F105 F107 F110 F112 F114 F117 F119 F121 F71 F129 F132 F66 F140 F142 F135 F125:F126" xr:uid="{5FF8AFB3-ABAB-4840-95FE-79617CE32BFC}">
      <formula1>0</formula1>
      <formula2>0</formula2>
    </dataValidation>
    <dataValidation type="whole" allowBlank="1" showInputMessage="1" showErrorMessage="1" errorTitle="ERROR EN REGISTRO" sqref="D16" xr:uid="{F4FCC576-9943-4385-A112-176E4EE90FAC}">
      <formula1>1</formula1>
      <formula2>1</formula2>
    </dataValidation>
    <dataValidation type="decimal" allowBlank="1" showInputMessage="1" showErrorMessage="1" sqref="E16 E23 E18 E20 E32 E44 E40 E57" xr:uid="{1CF51F93-D982-4323-9157-A7A3B90AE517}">
      <formula1>0.5</formula1>
      <formula2>0.5</formula2>
    </dataValidation>
    <dataValidation type="whole" allowBlank="1" showInputMessage="1" showErrorMessage="1" sqref="D20 D18 D23 D25 D27 D29 D32 D34 D36 D40 D42 D44 D46 D49 D52 D57 D63 E71 D55 D69 E74 E137 E96:E99 E103 E107 E110 E117 E135 E121 E92 E66 E125:E126" xr:uid="{16FC1973-8E8E-40C6-BE66-BED2F5CBBDC4}">
      <formula1>1</formula1>
      <formula2>1</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3C185-CB6E-49A8-B4A6-34CE50C72452}">
  <sheetPr>
    <tabColor rgb="FF7030A0"/>
  </sheetPr>
  <dimension ref="A1"/>
  <sheetViews>
    <sheetView showGridLines="0" zoomScale="70" zoomScaleNormal="70" workbookViewId="0">
      <selection activeCell="Q22" sqref="Q22"/>
    </sheetView>
  </sheetViews>
  <sheetFormatPr baseColWidth="10" defaultRowHeight="14.4"/>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A3EF7-EFF3-4D93-AC32-CD4604EBD745}">
  <sheetPr>
    <tabColor rgb="FF7030A0"/>
  </sheetPr>
  <dimension ref="A1"/>
  <sheetViews>
    <sheetView workbookViewId="0">
      <selection activeCell="J18" sqref="J18"/>
    </sheetView>
  </sheetViews>
  <sheetFormatPr baseColWidth="10" defaultRowHeight="14.4"/>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8"/>
  <sheetViews>
    <sheetView topLeftCell="A9" zoomScaleNormal="100" workbookViewId="0">
      <selection activeCell="A11" sqref="A11"/>
    </sheetView>
  </sheetViews>
  <sheetFormatPr baseColWidth="10" defaultColWidth="8.88671875" defaultRowHeight="14.4"/>
  <cols>
    <col min="1" max="1" width="99.44140625" style="6" customWidth="1"/>
    <col min="2" max="8" width="8.88671875" style="6"/>
    <col min="9" max="9" width="13.109375" style="6" customWidth="1"/>
    <col min="10" max="16384" width="8.88671875" style="6"/>
  </cols>
  <sheetData>
    <row r="2" spans="1:9" ht="19.5" customHeight="1">
      <c r="A2" s="80" t="s">
        <v>24</v>
      </c>
    </row>
    <row r="3" spans="1:9" ht="15" customHeight="1" thickBot="1"/>
    <row r="4" spans="1:9" s="79" customFormat="1" ht="18" customHeight="1">
      <c r="A4" s="268" t="s">
        <v>592</v>
      </c>
      <c r="B4" s="269"/>
      <c r="C4" s="269"/>
      <c r="D4" s="269"/>
      <c r="E4" s="269"/>
      <c r="F4" s="269"/>
      <c r="G4" s="269"/>
      <c r="H4" s="269"/>
      <c r="I4" s="270"/>
    </row>
    <row r="5" spans="1:9" s="79" customFormat="1" ht="18" customHeight="1" thickBot="1">
      <c r="A5" s="190" t="s">
        <v>593</v>
      </c>
      <c r="B5" s="191"/>
      <c r="C5" s="191"/>
      <c r="D5" s="191"/>
      <c r="E5" s="191"/>
      <c r="F5" s="191"/>
      <c r="G5" s="191"/>
      <c r="H5" s="191"/>
      <c r="I5" s="192"/>
    </row>
    <row r="6" spans="1:9" s="79" customFormat="1" ht="21.75" customHeight="1" thickBot="1">
      <c r="A6" s="271" t="s">
        <v>29</v>
      </c>
      <c r="B6" s="272"/>
      <c r="C6" s="272"/>
      <c r="D6" s="272"/>
      <c r="E6" s="272"/>
      <c r="F6" s="272"/>
      <c r="G6" s="272"/>
      <c r="H6" s="272"/>
      <c r="I6" s="273"/>
    </row>
    <row r="7" spans="1:9" s="78" customFormat="1" ht="21.75" customHeight="1" thickBot="1">
      <c r="A7" s="271" t="s">
        <v>30</v>
      </c>
      <c r="B7" s="272"/>
      <c r="C7" s="272"/>
      <c r="D7" s="272"/>
      <c r="E7" s="272"/>
      <c r="F7" s="272"/>
      <c r="G7" s="272"/>
      <c r="H7" s="272"/>
      <c r="I7" s="273"/>
    </row>
    <row r="8" spans="1:9" s="78" customFormat="1" ht="390.75" customHeight="1">
      <c r="A8" s="274" t="s">
        <v>586</v>
      </c>
      <c r="B8" s="275"/>
      <c r="C8" s="275"/>
      <c r="D8" s="275"/>
      <c r="E8" s="275"/>
      <c r="F8" s="275"/>
      <c r="G8" s="275"/>
      <c r="H8" s="275"/>
      <c r="I8" s="276"/>
    </row>
    <row r="9" spans="1:9" s="78" customFormat="1" ht="138" customHeight="1">
      <c r="A9" s="224" t="s">
        <v>625</v>
      </c>
      <c r="B9" s="81"/>
      <c r="C9" s="81"/>
      <c r="D9" s="81"/>
      <c r="E9" s="81"/>
      <c r="F9" s="81"/>
      <c r="G9" s="81"/>
      <c r="H9" s="81"/>
      <c r="I9" s="82"/>
    </row>
    <row r="10" spans="1:9" s="78" customFormat="1" ht="70.5" customHeight="1">
      <c r="A10" s="224" t="s">
        <v>580</v>
      </c>
      <c r="B10" s="81"/>
      <c r="C10" s="81"/>
      <c r="D10" s="81"/>
      <c r="E10" s="81"/>
      <c r="F10" s="81"/>
      <c r="G10" s="81"/>
      <c r="H10" s="81"/>
      <c r="I10" s="82"/>
    </row>
    <row r="11" spans="1:9" s="78" customFormat="1" ht="194.25" customHeight="1" thickBot="1">
      <c r="A11" s="224" t="s">
        <v>601</v>
      </c>
      <c r="B11" s="81"/>
      <c r="C11" s="81"/>
      <c r="D11" s="81"/>
      <c r="E11" s="81"/>
      <c r="F11" s="81"/>
      <c r="G11" s="81"/>
      <c r="H11" s="81"/>
      <c r="I11" s="82"/>
    </row>
    <row r="12" spans="1:9" ht="22.5" customHeight="1" thickBot="1">
      <c r="A12" s="83" t="s">
        <v>584</v>
      </c>
      <c r="B12" s="84"/>
      <c r="C12" s="84"/>
      <c r="D12" s="84"/>
      <c r="E12" s="84"/>
      <c r="F12" s="84"/>
      <c r="G12" s="84"/>
      <c r="H12" s="84"/>
      <c r="I12" s="85"/>
    </row>
    <row r="13" spans="1:9">
      <c r="A13" s="83" t="s">
        <v>589</v>
      </c>
      <c r="B13" s="84"/>
      <c r="C13" s="84"/>
      <c r="D13" s="84"/>
      <c r="E13" s="84"/>
      <c r="F13" s="84"/>
      <c r="G13" s="84"/>
      <c r="H13" s="84"/>
      <c r="I13" s="85"/>
    </row>
    <row r="14" spans="1:9" ht="15" thickBot="1">
      <c r="A14" s="190" t="s">
        <v>590</v>
      </c>
      <c r="B14" s="191"/>
      <c r="C14" s="230"/>
      <c r="D14" s="230"/>
      <c r="E14" s="230"/>
      <c r="F14" s="230"/>
      <c r="G14" s="230"/>
      <c r="H14" s="230"/>
      <c r="I14" s="231"/>
    </row>
    <row r="15" spans="1:9" ht="20.25" customHeight="1" thickBot="1">
      <c r="A15" s="190" t="s">
        <v>581</v>
      </c>
      <c r="B15" s="191"/>
      <c r="C15" s="191"/>
      <c r="D15" s="191"/>
      <c r="E15" s="191"/>
      <c r="F15" s="191"/>
      <c r="G15" s="191"/>
      <c r="H15" s="191"/>
      <c r="I15" s="192"/>
    </row>
    <row r="16" spans="1:9" ht="20.25" customHeight="1" thickBot="1">
      <c r="A16" s="221" t="s">
        <v>235</v>
      </c>
      <c r="B16" s="222"/>
      <c r="C16" s="222"/>
      <c r="D16" s="222"/>
      <c r="E16" s="222"/>
      <c r="F16" s="222"/>
      <c r="G16" s="222"/>
      <c r="H16" s="222"/>
      <c r="I16" s="223"/>
    </row>
    <row r="17" spans="1:9" ht="33.75" customHeight="1" thickBot="1">
      <c r="A17" s="265" t="s">
        <v>591</v>
      </c>
      <c r="B17" s="266"/>
      <c r="C17" s="266"/>
      <c r="D17" s="266"/>
      <c r="E17" s="266"/>
      <c r="F17" s="266"/>
      <c r="G17" s="266"/>
      <c r="H17" s="266"/>
      <c r="I17" s="267"/>
    </row>
    <row r="18" spans="1:9" ht="19.5" customHeight="1" thickBot="1">
      <c r="A18" s="265" t="s">
        <v>582</v>
      </c>
      <c r="B18" s="266"/>
      <c r="C18" s="266"/>
      <c r="D18" s="266"/>
      <c r="E18" s="266"/>
      <c r="F18" s="266"/>
      <c r="G18" s="266"/>
      <c r="H18" s="266"/>
      <c r="I18" s="267"/>
    </row>
  </sheetData>
  <mergeCells count="6">
    <mergeCell ref="A18:I18"/>
    <mergeCell ref="A4:I4"/>
    <mergeCell ref="A6:I6"/>
    <mergeCell ref="A7:I7"/>
    <mergeCell ref="A8:I8"/>
    <mergeCell ref="A17:I17"/>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3"/>
  <sheetViews>
    <sheetView showGridLines="0" topLeftCell="A6" zoomScale="160" zoomScaleNormal="160" zoomScalePageLayoutView="140" workbookViewId="0">
      <selection activeCell="F9" sqref="F9"/>
    </sheetView>
  </sheetViews>
  <sheetFormatPr baseColWidth="10" defaultColWidth="11.44140625" defaultRowHeight="14.4"/>
  <cols>
    <col min="1" max="2" width="11.44140625" style="9"/>
    <col min="3" max="3" width="6.44140625" style="9" customWidth="1"/>
    <col min="4" max="4" width="20.88671875" style="9" customWidth="1"/>
    <col min="5" max="5" width="22.109375" style="9" customWidth="1"/>
    <col min="6" max="6" width="25" style="9" customWidth="1"/>
    <col min="7" max="7" width="5.109375" style="9" customWidth="1"/>
    <col min="8" max="16384" width="11.44140625" style="9"/>
  </cols>
  <sheetData>
    <row r="1" spans="1:12" ht="15" customHeight="1">
      <c r="A1" s="8"/>
      <c r="B1" s="294" t="s">
        <v>6</v>
      </c>
      <c r="C1" s="294"/>
      <c r="D1" s="294"/>
      <c r="E1" s="294"/>
      <c r="F1" s="294"/>
    </row>
    <row r="2" spans="1:12" ht="15" customHeight="1">
      <c r="A2" s="8"/>
      <c r="B2" s="294" t="s">
        <v>5</v>
      </c>
      <c r="C2" s="294"/>
      <c r="D2" s="294"/>
      <c r="E2" s="294"/>
      <c r="F2" s="294"/>
    </row>
    <row r="3" spans="1:12" ht="21.75" customHeight="1">
      <c r="A3" s="8"/>
      <c r="B3" s="294" t="s">
        <v>4</v>
      </c>
      <c r="C3" s="294"/>
      <c r="D3" s="294"/>
      <c r="E3" s="294"/>
      <c r="F3" s="294"/>
    </row>
    <row r="4" spans="1:12" ht="15" customHeight="1" thickBot="1">
      <c r="A4" s="8"/>
      <c r="B4" s="294" t="s">
        <v>16</v>
      </c>
      <c r="C4" s="294"/>
      <c r="D4" s="294"/>
      <c r="E4" s="294"/>
      <c r="F4" s="294"/>
    </row>
    <row r="5" spans="1:12" ht="18.600000000000001" thickBot="1">
      <c r="A5" s="14" t="s">
        <v>18</v>
      </c>
      <c r="B5" s="302"/>
      <c r="C5" s="303"/>
      <c r="D5" s="8"/>
      <c r="E5" s="8"/>
      <c r="G5" s="10"/>
      <c r="H5" s="10"/>
      <c r="I5" s="10"/>
      <c r="J5" s="10"/>
      <c r="K5" s="10"/>
      <c r="L5" s="10"/>
    </row>
    <row r="6" spans="1:12" ht="16.5" customHeight="1">
      <c r="A6" s="299" t="s">
        <v>0</v>
      </c>
      <c r="B6" s="300"/>
      <c r="C6" s="300"/>
      <c r="D6" s="299"/>
      <c r="E6" s="299"/>
      <c r="G6" s="10"/>
      <c r="H6" s="10"/>
      <c r="I6" s="10"/>
      <c r="J6" s="10"/>
      <c r="K6" s="10"/>
      <c r="L6" s="11"/>
    </row>
    <row r="7" spans="1:12">
      <c r="A7" s="299"/>
      <c r="B7" s="299"/>
      <c r="C7" s="299"/>
      <c r="D7" s="301"/>
      <c r="E7" s="301"/>
      <c r="G7" s="10"/>
      <c r="H7" s="10"/>
      <c r="I7" s="10"/>
      <c r="J7" s="10"/>
      <c r="K7" s="10"/>
    </row>
    <row r="8" spans="1:12" ht="16.5" customHeight="1">
      <c r="A8" s="295" t="s">
        <v>597</v>
      </c>
      <c r="B8" s="296"/>
      <c r="C8" s="297"/>
      <c r="D8" s="304"/>
      <c r="E8" s="304"/>
      <c r="G8" s="10"/>
      <c r="H8" s="10"/>
      <c r="I8" s="10"/>
      <c r="J8" s="10"/>
      <c r="K8" s="10"/>
      <c r="L8" s="12"/>
    </row>
    <row r="9" spans="1:12" ht="16.5" customHeight="1">
      <c r="A9" s="295" t="s">
        <v>1</v>
      </c>
      <c r="B9" s="296"/>
      <c r="C9" s="297"/>
      <c r="D9" s="277"/>
      <c r="E9" s="278"/>
      <c r="G9" s="10"/>
      <c r="H9" s="10"/>
      <c r="I9" s="10"/>
      <c r="J9" s="10"/>
      <c r="K9" s="10"/>
    </row>
    <row r="10" spans="1:12" ht="15.75" customHeight="1">
      <c r="A10" s="295" t="s">
        <v>19</v>
      </c>
      <c r="B10" s="296"/>
      <c r="C10" s="297"/>
      <c r="D10" s="3"/>
      <c r="E10" s="3"/>
    </row>
    <row r="11" spans="1:12" ht="16.5" customHeight="1">
      <c r="A11" s="295" t="s">
        <v>502</v>
      </c>
      <c r="B11" s="296"/>
      <c r="C11" s="297"/>
      <c r="D11" s="305"/>
      <c r="E11" s="305"/>
      <c r="F11" s="13"/>
    </row>
    <row r="12" spans="1:12" ht="15.75" customHeight="1">
      <c r="A12" s="295" t="s">
        <v>2</v>
      </c>
      <c r="B12" s="296"/>
      <c r="C12" s="297"/>
      <c r="D12" s="298"/>
      <c r="E12" s="298"/>
    </row>
    <row r="13" spans="1:12" ht="15" customHeight="1">
      <c r="A13" s="295" t="s">
        <v>17</v>
      </c>
      <c r="B13" s="296"/>
      <c r="C13" s="297"/>
      <c r="D13" s="298"/>
      <c r="E13" s="298"/>
    </row>
    <row r="14" spans="1:12" ht="15" customHeight="1">
      <c r="A14" s="288" t="s">
        <v>594</v>
      </c>
      <c r="B14" s="289"/>
      <c r="C14" s="290"/>
      <c r="D14" s="291"/>
      <c r="E14" s="292"/>
    </row>
    <row r="15" spans="1:12" ht="15" customHeight="1">
      <c r="A15" s="288" t="s">
        <v>596</v>
      </c>
      <c r="B15" s="289"/>
      <c r="C15" s="290"/>
      <c r="D15" s="291"/>
      <c r="E15" s="292"/>
    </row>
    <row r="16" spans="1:12" ht="17.25" customHeight="1" thickBot="1">
      <c r="A16" s="288" t="s">
        <v>595</v>
      </c>
      <c r="B16" s="289"/>
      <c r="C16" s="290"/>
      <c r="D16" s="293"/>
      <c r="E16" s="293"/>
    </row>
    <row r="17" spans="1:6" ht="15.75" customHeight="1">
      <c r="A17" s="279" t="s">
        <v>3</v>
      </c>
      <c r="B17" s="280"/>
      <c r="C17" s="280"/>
      <c r="D17" s="280"/>
      <c r="E17" s="281"/>
    </row>
    <row r="18" spans="1:6">
      <c r="A18" s="282"/>
      <c r="B18" s="283"/>
      <c r="C18" s="283"/>
      <c r="D18" s="283"/>
      <c r="E18" s="284"/>
    </row>
    <row r="19" spans="1:6" ht="15" thickBot="1">
      <c r="A19" s="285"/>
      <c r="B19" s="286"/>
      <c r="C19" s="286"/>
      <c r="D19" s="286"/>
      <c r="E19" s="287"/>
    </row>
    <row r="20" spans="1:6">
      <c r="A20" s="8"/>
      <c r="B20" s="15"/>
      <c r="C20" s="15"/>
      <c r="D20" s="15"/>
      <c r="E20" s="8"/>
      <c r="F20" s="8"/>
    </row>
    <row r="21" spans="1:6">
      <c r="A21" s="8"/>
      <c r="B21" s="15"/>
      <c r="C21" s="15"/>
      <c r="D21" s="15"/>
      <c r="E21" s="8"/>
      <c r="F21" s="8"/>
    </row>
    <row r="22" spans="1:6">
      <c r="A22" s="8"/>
      <c r="B22" s="15"/>
      <c r="C22" s="15"/>
      <c r="D22" s="15"/>
      <c r="E22" s="8"/>
      <c r="F22" s="8"/>
    </row>
    <row r="23" spans="1:6">
      <c r="A23" s="8"/>
      <c r="B23" s="15"/>
      <c r="C23" s="15"/>
      <c r="D23" s="15"/>
      <c r="E23" s="8"/>
      <c r="F23" s="8"/>
    </row>
  </sheetData>
  <mergeCells count="24">
    <mergeCell ref="B1:F1"/>
    <mergeCell ref="A13:C13"/>
    <mergeCell ref="D13:E13"/>
    <mergeCell ref="A6:E7"/>
    <mergeCell ref="A11:C11"/>
    <mergeCell ref="A12:C12"/>
    <mergeCell ref="B5:C5"/>
    <mergeCell ref="B2:F2"/>
    <mergeCell ref="B4:F4"/>
    <mergeCell ref="B3:F3"/>
    <mergeCell ref="A8:C8"/>
    <mergeCell ref="D8:E8"/>
    <mergeCell ref="A9:C9"/>
    <mergeCell ref="D12:E12"/>
    <mergeCell ref="A10:C10"/>
    <mergeCell ref="D11:E11"/>
    <mergeCell ref="D9:E9"/>
    <mergeCell ref="A17:E19"/>
    <mergeCell ref="A16:C16"/>
    <mergeCell ref="D14:E14"/>
    <mergeCell ref="A15:C15"/>
    <mergeCell ref="A14:C14"/>
    <mergeCell ref="D15:E15"/>
    <mergeCell ref="D16:E1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D8AB4AA-58E3-4BB3-9990-890FC917B659}">
          <x14:formula1>
            <xm:f>'Hrs x Actividad'!$AF$2:$AF$106</xm:f>
          </x14:formula1>
          <xm:sqref>H2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1"/>
  <sheetViews>
    <sheetView showGridLines="0" zoomScaleNormal="100" zoomScaleSheetLayoutView="80" zoomScalePageLayoutView="130" workbookViewId="0">
      <selection activeCell="B10" sqref="B10:F10"/>
    </sheetView>
  </sheetViews>
  <sheetFormatPr baseColWidth="10" defaultColWidth="11.44140625" defaultRowHeight="14.4"/>
  <cols>
    <col min="1" max="1" width="11.44140625" style="9"/>
    <col min="2" max="2" width="23.88671875" style="9" customWidth="1"/>
    <col min="3" max="3" width="13.88671875" style="9" bestFit="1" customWidth="1"/>
    <col min="4" max="5" width="11.44140625" style="9"/>
    <col min="6" max="6" width="18.109375" style="9" customWidth="1"/>
    <col min="7" max="9" width="11.44140625" style="9"/>
    <col min="10" max="10" width="24.6640625" style="9" customWidth="1"/>
    <col min="11" max="11" width="24.5546875" style="9" customWidth="1"/>
    <col min="12" max="12" width="19.88671875" style="9" customWidth="1"/>
    <col min="13" max="13" width="39" style="9" customWidth="1"/>
    <col min="14" max="16384" width="11.44140625" style="9"/>
  </cols>
  <sheetData>
    <row r="1" spans="1:13" ht="15" customHeight="1">
      <c r="B1" s="306" t="s">
        <v>505</v>
      </c>
      <c r="C1" s="306"/>
      <c r="D1" s="306"/>
      <c r="E1" s="306"/>
      <c r="F1" s="306"/>
      <c r="G1" s="306"/>
      <c r="H1" s="306"/>
      <c r="I1" s="306"/>
      <c r="J1" s="306"/>
      <c r="K1" s="306"/>
    </row>
    <row r="2" spans="1:13">
      <c r="B2" s="86"/>
      <c r="C2" s="86"/>
      <c r="E2" s="306" t="s">
        <v>8</v>
      </c>
      <c r="F2" s="306"/>
      <c r="G2" s="306"/>
      <c r="H2" s="306"/>
      <c r="I2" s="86"/>
      <c r="J2" s="86"/>
      <c r="K2" s="86"/>
    </row>
    <row r="3" spans="1:13" ht="15" customHeight="1">
      <c r="E3" s="306" t="s">
        <v>5</v>
      </c>
      <c r="F3" s="306"/>
      <c r="G3" s="306"/>
      <c r="H3" s="306"/>
      <c r="I3" s="86"/>
      <c r="J3" s="86"/>
    </row>
    <row r="4" spans="1:13" ht="15" customHeight="1">
      <c r="E4" s="196"/>
      <c r="F4" s="306" t="s">
        <v>6</v>
      </c>
      <c r="G4" s="306"/>
      <c r="H4" s="196"/>
      <c r="I4" s="196"/>
      <c r="J4" s="86"/>
      <c r="K4" s="12"/>
    </row>
    <row r="5" spans="1:13" ht="43.5" customHeight="1">
      <c r="A5" s="314" t="s">
        <v>416</v>
      </c>
      <c r="B5" s="314"/>
      <c r="C5" s="314"/>
      <c r="D5" s="314"/>
      <c r="E5" s="314"/>
      <c r="F5" s="314"/>
      <c r="G5" s="195" t="s">
        <v>9</v>
      </c>
      <c r="H5" s="195" t="s">
        <v>10</v>
      </c>
      <c r="I5" s="195" t="s">
        <v>603</v>
      </c>
      <c r="J5" s="197" t="s">
        <v>456</v>
      </c>
      <c r="K5" s="314" t="s">
        <v>22</v>
      </c>
      <c r="L5" s="314"/>
      <c r="M5" s="195" t="s">
        <v>21</v>
      </c>
    </row>
    <row r="6" spans="1:13" ht="44.25" customHeight="1">
      <c r="A6" s="318" t="s">
        <v>420</v>
      </c>
      <c r="B6" s="315" t="s">
        <v>613</v>
      </c>
      <c r="C6" s="316"/>
      <c r="D6" s="316"/>
      <c r="E6" s="316"/>
      <c r="F6" s="317"/>
      <c r="G6" s="87">
        <v>1</v>
      </c>
      <c r="H6" s="101"/>
      <c r="I6" s="154"/>
      <c r="J6" s="154" t="s">
        <v>614</v>
      </c>
      <c r="K6" s="307"/>
      <c r="L6" s="308"/>
      <c r="M6" s="102"/>
    </row>
    <row r="7" spans="1:13" ht="36.75" customHeight="1">
      <c r="A7" s="318"/>
      <c r="B7" s="320" t="s">
        <v>615</v>
      </c>
      <c r="C7" s="321"/>
      <c r="D7" s="321"/>
      <c r="E7" s="321"/>
      <c r="F7" s="322"/>
      <c r="G7" s="23">
        <v>1</v>
      </c>
      <c r="H7" s="77"/>
      <c r="I7" s="150"/>
      <c r="J7" s="150" t="s">
        <v>457</v>
      </c>
      <c r="K7" s="312"/>
      <c r="L7" s="313"/>
      <c r="M7" s="77"/>
    </row>
    <row r="8" spans="1:13" ht="60.75" customHeight="1">
      <c r="A8" s="319"/>
      <c r="B8" s="323" t="s">
        <v>583</v>
      </c>
      <c r="C8" s="324"/>
      <c r="D8" s="324"/>
      <c r="E8" s="324"/>
      <c r="F8" s="325"/>
      <c r="G8" s="22">
        <v>1</v>
      </c>
      <c r="H8" s="77"/>
      <c r="I8" s="77"/>
      <c r="J8" s="77" t="s">
        <v>616</v>
      </c>
      <c r="K8" s="311"/>
      <c r="L8" s="311"/>
      <c r="M8" s="77"/>
    </row>
    <row r="9" spans="1:13" ht="41.25" customHeight="1">
      <c r="A9" s="328" t="s">
        <v>499</v>
      </c>
      <c r="B9" s="323" t="s">
        <v>481</v>
      </c>
      <c r="C9" s="324"/>
      <c r="D9" s="324"/>
      <c r="E9" s="324"/>
      <c r="F9" s="325"/>
      <c r="G9" s="23">
        <v>1</v>
      </c>
      <c r="H9" s="77"/>
      <c r="I9" s="77"/>
      <c r="J9" s="77" t="s">
        <v>458</v>
      </c>
      <c r="K9" s="311"/>
      <c r="L9" s="311"/>
      <c r="M9" s="77"/>
    </row>
    <row r="10" spans="1:13" ht="48" customHeight="1">
      <c r="A10" s="330"/>
      <c r="B10" s="323" t="s">
        <v>482</v>
      </c>
      <c r="C10" s="324"/>
      <c r="D10" s="324"/>
      <c r="E10" s="324"/>
      <c r="F10" s="325"/>
      <c r="G10" s="23">
        <v>1</v>
      </c>
      <c r="H10" s="77"/>
      <c r="I10" s="77"/>
      <c r="J10" s="77" t="s">
        <v>459</v>
      </c>
      <c r="M10" s="77"/>
    </row>
    <row r="11" spans="1:13" ht="54" customHeight="1">
      <c r="A11" s="329"/>
      <c r="B11" s="323" t="s">
        <v>483</v>
      </c>
      <c r="C11" s="324"/>
      <c r="D11" s="324"/>
      <c r="E11" s="324"/>
      <c r="F11" s="325"/>
      <c r="G11" s="22">
        <v>1</v>
      </c>
      <c r="H11" s="77"/>
      <c r="I11" s="77"/>
      <c r="J11" s="77" t="s">
        <v>460</v>
      </c>
      <c r="K11" s="311"/>
      <c r="L11" s="311"/>
      <c r="M11" s="77"/>
    </row>
    <row r="12" spans="1:13" ht="38.25" customHeight="1">
      <c r="A12" s="328" t="s">
        <v>417</v>
      </c>
      <c r="B12" s="323" t="s">
        <v>503</v>
      </c>
      <c r="C12" s="324"/>
      <c r="D12" s="324"/>
      <c r="E12" s="324"/>
      <c r="F12" s="325"/>
      <c r="G12" s="22">
        <v>1</v>
      </c>
      <c r="H12" s="77"/>
      <c r="I12" s="170"/>
      <c r="J12" s="170" t="s">
        <v>461</v>
      </c>
      <c r="K12" s="312"/>
      <c r="L12" s="313"/>
      <c r="M12" s="77"/>
    </row>
    <row r="13" spans="1:13" ht="62.25" customHeight="1">
      <c r="A13" s="329"/>
      <c r="B13" s="320" t="s">
        <v>617</v>
      </c>
      <c r="C13" s="321"/>
      <c r="D13" s="321"/>
      <c r="E13" s="321"/>
      <c r="F13" s="322"/>
      <c r="G13" s="22">
        <v>1</v>
      </c>
      <c r="H13" s="77"/>
      <c r="I13" s="77"/>
      <c r="J13" s="77" t="s">
        <v>462</v>
      </c>
      <c r="K13" s="311"/>
      <c r="L13" s="311"/>
      <c r="M13" s="77"/>
    </row>
    <row r="14" spans="1:13" ht="15.6">
      <c r="A14" s="310" t="s">
        <v>11</v>
      </c>
      <c r="B14" s="310"/>
      <c r="C14" s="310"/>
      <c r="D14" s="310"/>
      <c r="E14" s="310"/>
      <c r="F14" s="310"/>
      <c r="G14" s="88">
        <f>SUM(G6:G13)</f>
        <v>8</v>
      </c>
      <c r="H14" s="88">
        <f>SUM(H6:H13)</f>
        <v>0</v>
      </c>
      <c r="I14" s="88">
        <f>SUM(I6:I13)</f>
        <v>0</v>
      </c>
      <c r="J14" s="169"/>
      <c r="K14" s="309"/>
      <c r="L14" s="309"/>
      <c r="M14" s="309"/>
    </row>
    <row r="16" spans="1:13" ht="23.4">
      <c r="A16" s="326" t="s">
        <v>15</v>
      </c>
      <c r="B16" s="327"/>
      <c r="C16" s="177">
        <f>G14</f>
        <v>8</v>
      </c>
    </row>
    <row r="17" spans="1:3" ht="23.4">
      <c r="A17" s="326" t="s">
        <v>604</v>
      </c>
      <c r="B17" s="327"/>
      <c r="C17" s="177">
        <f>H14</f>
        <v>0</v>
      </c>
    </row>
    <row r="18" spans="1:3" ht="23.25" customHeight="1">
      <c r="A18" s="326" t="s">
        <v>603</v>
      </c>
      <c r="B18" s="327"/>
      <c r="C18" s="177">
        <f>I14</f>
        <v>0</v>
      </c>
    </row>
    <row r="19" spans="1:3" ht="23.25" customHeight="1">
      <c r="A19" s="326" t="s">
        <v>13</v>
      </c>
      <c r="B19" s="327"/>
      <c r="C19" s="177">
        <f>SUM(C16:C18)</f>
        <v>8</v>
      </c>
    </row>
    <row r="20" spans="1:3" ht="23.25" customHeight="1">
      <c r="A20" s="326" t="s">
        <v>605</v>
      </c>
      <c r="B20" s="327"/>
      <c r="C20" s="177">
        <f>SUM(C16:C17)</f>
        <v>8</v>
      </c>
    </row>
    <row r="21" spans="1:3">
      <c r="B21" s="235"/>
    </row>
  </sheetData>
  <mergeCells count="31">
    <mergeCell ref="A17:B17"/>
    <mergeCell ref="A18:B18"/>
    <mergeCell ref="A19:B19"/>
    <mergeCell ref="A20:B20"/>
    <mergeCell ref="B10:F10"/>
    <mergeCell ref="A16:B16"/>
    <mergeCell ref="A12:A13"/>
    <mergeCell ref="B13:F13"/>
    <mergeCell ref="A9:A11"/>
    <mergeCell ref="B9:F9"/>
    <mergeCell ref="B11:F11"/>
    <mergeCell ref="B12:F12"/>
    <mergeCell ref="K14:M14"/>
    <mergeCell ref="A14:F14"/>
    <mergeCell ref="K13:L13"/>
    <mergeCell ref="K7:L7"/>
    <mergeCell ref="A5:F5"/>
    <mergeCell ref="K5:L5"/>
    <mergeCell ref="B6:F6"/>
    <mergeCell ref="A6:A8"/>
    <mergeCell ref="B7:F7"/>
    <mergeCell ref="B8:F8"/>
    <mergeCell ref="K8:L8"/>
    <mergeCell ref="K11:L11"/>
    <mergeCell ref="K12:L12"/>
    <mergeCell ref="K9:L9"/>
    <mergeCell ref="B1:K1"/>
    <mergeCell ref="E2:H2"/>
    <mergeCell ref="E3:H3"/>
    <mergeCell ref="F4:G4"/>
    <mergeCell ref="K6:L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E30"/>
  <sheetViews>
    <sheetView showGridLines="0" topLeftCell="B6" zoomScale="98" zoomScaleNormal="120" workbookViewId="0">
      <selection activeCell="D6" sqref="D6"/>
    </sheetView>
  </sheetViews>
  <sheetFormatPr baseColWidth="10" defaultColWidth="11.44140625" defaultRowHeight="14.4"/>
  <cols>
    <col min="1" max="1" width="0.33203125" style="9" hidden="1" customWidth="1"/>
    <col min="2" max="2" width="44.33203125" style="9" customWidth="1"/>
    <col min="3" max="3" width="20.109375" style="116" customWidth="1"/>
    <col min="4" max="4" width="21.88671875" style="116" customWidth="1"/>
    <col min="5" max="5" width="19.109375" style="9" customWidth="1"/>
    <col min="6" max="16384" width="11.44140625" style="9"/>
  </cols>
  <sheetData>
    <row r="1" spans="1:5" ht="15" customHeight="1">
      <c r="B1" s="338" t="s">
        <v>505</v>
      </c>
      <c r="C1" s="338"/>
      <c r="D1" s="338"/>
      <c r="E1" s="338"/>
    </row>
    <row r="2" spans="1:5">
      <c r="B2" s="338" t="s">
        <v>8</v>
      </c>
      <c r="C2" s="338"/>
      <c r="D2" s="338"/>
      <c r="E2" s="338"/>
    </row>
    <row r="3" spans="1:5" ht="15" customHeight="1">
      <c r="B3" s="338" t="s">
        <v>5</v>
      </c>
      <c r="C3" s="338"/>
      <c r="D3" s="338"/>
      <c r="E3" s="338"/>
    </row>
    <row r="4" spans="1:5">
      <c r="B4" s="338" t="s">
        <v>6</v>
      </c>
      <c r="C4" s="338"/>
      <c r="D4" s="338"/>
      <c r="E4" s="338"/>
    </row>
    <row r="5" spans="1:5" ht="39.75" customHeight="1" thickBot="1">
      <c r="B5" s="339" t="s">
        <v>34</v>
      </c>
      <c r="C5" s="339"/>
      <c r="D5" s="339"/>
      <c r="E5" s="339"/>
    </row>
    <row r="6" spans="1:5" ht="23.25" customHeight="1" thickBot="1">
      <c r="B6" s="20" t="s">
        <v>239</v>
      </c>
      <c r="C6" s="111" t="s">
        <v>93</v>
      </c>
      <c r="D6" s="112"/>
      <c r="E6" s="18"/>
    </row>
    <row r="7" spans="1:5" ht="23.25" customHeight="1" thickBot="1">
      <c r="B7" s="20" t="s">
        <v>485</v>
      </c>
      <c r="C7" s="113"/>
      <c r="D7" s="112"/>
      <c r="E7" s="17"/>
    </row>
    <row r="8" spans="1:5" ht="23.25" customHeight="1" thickBot="1">
      <c r="B8" s="20" t="s">
        <v>240</v>
      </c>
      <c r="C8" s="114"/>
      <c r="D8" s="115"/>
      <c r="E8" s="17"/>
    </row>
    <row r="9" spans="1:5" ht="39" customHeight="1" thickBot="1">
      <c r="B9" s="147" t="s">
        <v>487</v>
      </c>
      <c r="C9" s="147" t="s">
        <v>598</v>
      </c>
      <c r="D9" s="200" t="s">
        <v>514</v>
      </c>
      <c r="E9" s="201" t="s">
        <v>516</v>
      </c>
    </row>
    <row r="10" spans="1:5" ht="17.399999999999999" customHeight="1">
      <c r="A10" s="9" t="str">
        <f>_xlfn.CONCAT($C$6," ",$C$7)</f>
        <v xml:space="preserve">Area de Salud tipo 2-3 </v>
      </c>
      <c r="B10" s="149" t="s">
        <v>14</v>
      </c>
      <c r="C10" s="331"/>
      <c r="D10" s="180">
        <f>SUM(D11:D13)</f>
        <v>0</v>
      </c>
      <c r="E10" s="334" t="e">
        <f>(D10*100)/C10</f>
        <v>#DIV/0!</v>
      </c>
    </row>
    <row r="11" spans="1:5" ht="15" customHeight="1">
      <c r="B11" s="148" t="s">
        <v>410</v>
      </c>
      <c r="C11" s="332"/>
      <c r="D11" s="181"/>
      <c r="E11" s="335"/>
    </row>
    <row r="12" spans="1:5" ht="15" customHeight="1">
      <c r="A12" s="9" t="str">
        <f>_xlfn.CONCAT($C$6," ",$C$7)</f>
        <v xml:space="preserve">Area de Salud tipo 2-3 </v>
      </c>
      <c r="B12" s="148" t="s">
        <v>411</v>
      </c>
      <c r="C12" s="332"/>
      <c r="D12" s="181"/>
      <c r="E12" s="335"/>
    </row>
    <row r="13" spans="1:5" ht="15" customHeight="1" thickBot="1">
      <c r="A13" s="9" t="str">
        <f t="shared" ref="A13:A18" si="0">_xlfn.CONCAT($C$6," ",$C$7)</f>
        <v xml:space="preserve">Area de Salud tipo 2-3 </v>
      </c>
      <c r="B13" s="148" t="s">
        <v>412</v>
      </c>
      <c r="C13" s="333"/>
      <c r="D13" s="181"/>
      <c r="E13" s="335"/>
    </row>
    <row r="14" spans="1:5" ht="15" customHeight="1">
      <c r="A14" s="9" t="str">
        <f t="shared" si="0"/>
        <v xml:space="preserve">Area de Salud tipo 2-3 </v>
      </c>
      <c r="B14" s="149" t="s">
        <v>7</v>
      </c>
      <c r="C14" s="331"/>
      <c r="D14" s="179">
        <f>SUM(D15:D16)</f>
        <v>0</v>
      </c>
      <c r="E14" s="336" t="e">
        <f>(D14*100)/C14</f>
        <v>#DIV/0!</v>
      </c>
    </row>
    <row r="15" spans="1:5">
      <c r="B15" s="148" t="s">
        <v>413</v>
      </c>
      <c r="C15" s="332"/>
      <c r="D15" s="182"/>
      <c r="E15" s="337"/>
    </row>
    <row r="16" spans="1:5" ht="15" customHeight="1" thickBot="1">
      <c r="A16" s="9" t="str">
        <f t="shared" si="0"/>
        <v xml:space="preserve">Area de Salud tipo 2-3 </v>
      </c>
      <c r="B16" s="148" t="s">
        <v>414</v>
      </c>
      <c r="C16" s="332"/>
      <c r="D16" s="182"/>
      <c r="E16" s="334"/>
    </row>
    <row r="17" spans="1:5" ht="15" customHeight="1" thickBot="1">
      <c r="B17" s="149" t="s">
        <v>484</v>
      </c>
      <c r="C17" s="193"/>
      <c r="D17" s="183"/>
      <c r="E17" s="178" t="e">
        <f>(D17*100)/C17</f>
        <v>#DIV/0!</v>
      </c>
    </row>
    <row r="18" spans="1:5" ht="15" thickBot="1">
      <c r="A18" s="9" t="str">
        <f t="shared" si="0"/>
        <v xml:space="preserve">Area de Salud tipo 2-3 </v>
      </c>
      <c r="B18" s="149" t="s">
        <v>486</v>
      </c>
      <c r="C18" s="194"/>
      <c r="D18" s="184"/>
      <c r="E18" s="178" t="e">
        <f>(D18*100)/C18</f>
        <v>#DIV/0!</v>
      </c>
    </row>
    <row r="19" spans="1:5">
      <c r="B19" s="17"/>
      <c r="C19" s="115"/>
      <c r="E19" s="17"/>
    </row>
    <row r="20" spans="1:5" ht="15" thickBot="1">
      <c r="B20" s="17"/>
      <c r="C20" s="115"/>
      <c r="D20" s="115"/>
      <c r="E20" s="17"/>
    </row>
    <row r="21" spans="1:5" ht="42" thickBot="1">
      <c r="B21" s="147" t="s">
        <v>487</v>
      </c>
      <c r="C21" s="147" t="s">
        <v>598</v>
      </c>
      <c r="D21" s="200" t="s">
        <v>517</v>
      </c>
      <c r="E21" s="201" t="s">
        <v>515</v>
      </c>
    </row>
    <row r="22" spans="1:5">
      <c r="B22" s="149" t="s">
        <v>14</v>
      </c>
      <c r="C22" s="331"/>
      <c r="D22" s="180">
        <f>SUM(D23:D25)</f>
        <v>0</v>
      </c>
      <c r="E22" s="334" t="e">
        <f>(D22*100)/C22</f>
        <v>#DIV/0!</v>
      </c>
    </row>
    <row r="23" spans="1:5">
      <c r="B23" s="148" t="s">
        <v>410</v>
      </c>
      <c r="C23" s="332"/>
      <c r="D23" s="181"/>
      <c r="E23" s="335"/>
    </row>
    <row r="24" spans="1:5">
      <c r="B24" s="148" t="s">
        <v>411</v>
      </c>
      <c r="C24" s="332"/>
      <c r="D24" s="181"/>
      <c r="E24" s="335"/>
    </row>
    <row r="25" spans="1:5" ht="15" thickBot="1">
      <c r="B25" s="148" t="s">
        <v>412</v>
      </c>
      <c r="C25" s="333"/>
      <c r="D25" s="181"/>
      <c r="E25" s="335"/>
    </row>
    <row r="26" spans="1:5">
      <c r="B26" s="149" t="s">
        <v>7</v>
      </c>
      <c r="C26" s="331"/>
      <c r="D26" s="179">
        <f>SUM(D27:D28)</f>
        <v>0</v>
      </c>
      <c r="E26" s="336" t="e">
        <f>(D26*100)/C26</f>
        <v>#DIV/0!</v>
      </c>
    </row>
    <row r="27" spans="1:5">
      <c r="B27" s="148" t="s">
        <v>413</v>
      </c>
      <c r="C27" s="332"/>
      <c r="D27" s="182"/>
      <c r="E27" s="337"/>
    </row>
    <row r="28" spans="1:5" ht="15" thickBot="1">
      <c r="B28" s="148" t="s">
        <v>414</v>
      </c>
      <c r="C28" s="332"/>
      <c r="D28" s="182"/>
      <c r="E28" s="334"/>
    </row>
    <row r="29" spans="1:5" ht="15" thickBot="1">
      <c r="B29" s="149" t="s">
        <v>484</v>
      </c>
      <c r="C29" s="193"/>
      <c r="D29" s="183"/>
      <c r="E29" s="178" t="e">
        <f>(D29*100)/C29</f>
        <v>#DIV/0!</v>
      </c>
    </row>
    <row r="30" spans="1:5" ht="15" thickBot="1">
      <c r="B30" s="149" t="s">
        <v>486</v>
      </c>
      <c r="C30" s="194"/>
      <c r="D30" s="184"/>
      <c r="E30" s="178" t="e">
        <f>(D30*100)/C30</f>
        <v>#DIV/0!</v>
      </c>
    </row>
  </sheetData>
  <mergeCells count="13">
    <mergeCell ref="B2:E2"/>
    <mergeCell ref="B1:E1"/>
    <mergeCell ref="E10:E13"/>
    <mergeCell ref="B5:E5"/>
    <mergeCell ref="B4:E4"/>
    <mergeCell ref="B3:E3"/>
    <mergeCell ref="C10:C13"/>
    <mergeCell ref="C22:C25"/>
    <mergeCell ref="E22:E25"/>
    <mergeCell ref="C26:C28"/>
    <mergeCell ref="E26:E28"/>
    <mergeCell ref="E14:E16"/>
    <mergeCell ref="C14:C16"/>
  </mergeCells>
  <pageMargins left="0.7" right="0.7" top="0.75" bottom="0.75" header="0.3" footer="0.3"/>
  <pageSetup orientation="portrait" r:id="rId1"/>
  <ignoredErrors>
    <ignoredError sqref="E14 E17:E18 E15:E16 E10:E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0BD4409-74C3-4A0C-85C8-0F7606526470}">
          <x14:formula1>
            <xm:f>'Hrs x Actividad'!$L$3:$L$5</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21"/>
  <sheetViews>
    <sheetView showGridLines="0" topLeftCell="A8" zoomScale="90" zoomScaleNormal="90" zoomScaleSheetLayoutView="80" zoomScalePageLayoutView="130" workbookViewId="0">
      <selection activeCell="H12" sqref="H12"/>
    </sheetView>
  </sheetViews>
  <sheetFormatPr baseColWidth="10" defaultColWidth="11.44140625" defaultRowHeight="14.4"/>
  <cols>
    <col min="1" max="1" width="13.44140625" style="9" customWidth="1"/>
    <col min="2" max="2" width="19.33203125" style="9" customWidth="1"/>
    <col min="3" max="3" width="14.33203125" style="9" bestFit="1" customWidth="1"/>
    <col min="4" max="5" width="11.44140625" style="9"/>
    <col min="6" max="6" width="24.88671875" style="9" customWidth="1"/>
    <col min="7" max="7" width="11.44140625" style="13"/>
    <col min="8" max="9" width="11.44140625" style="9"/>
    <col min="10" max="10" width="24.6640625" style="9" customWidth="1"/>
    <col min="11" max="11" width="47.88671875" style="9" customWidth="1"/>
    <col min="12" max="12" width="64.33203125" style="9" customWidth="1"/>
    <col min="13" max="13" width="19.109375" style="9" customWidth="1"/>
    <col min="14" max="16384" width="11.44140625" style="9"/>
  </cols>
  <sheetData>
    <row r="1" spans="1:12" ht="15" customHeight="1">
      <c r="B1" s="86"/>
      <c r="C1" s="306" t="s">
        <v>505</v>
      </c>
      <c r="D1" s="306"/>
      <c r="E1" s="306"/>
      <c r="F1" s="306"/>
      <c r="G1" s="306"/>
      <c r="H1" s="306"/>
      <c r="I1" s="306"/>
      <c r="J1" s="306"/>
      <c r="K1" s="306"/>
    </row>
    <row r="2" spans="1:12">
      <c r="B2" s="86"/>
      <c r="C2" s="306" t="s">
        <v>8</v>
      </c>
      <c r="D2" s="306"/>
      <c r="E2" s="306"/>
      <c r="F2" s="306"/>
      <c r="G2" s="306"/>
      <c r="H2" s="306"/>
      <c r="I2" s="306"/>
      <c r="J2" s="306"/>
      <c r="K2" s="306"/>
    </row>
    <row r="3" spans="1:12" ht="15" customHeight="1">
      <c r="C3" s="306" t="s">
        <v>5</v>
      </c>
      <c r="D3" s="306"/>
      <c r="E3" s="306"/>
      <c r="F3" s="306"/>
      <c r="G3" s="306"/>
      <c r="H3" s="306"/>
      <c r="I3" s="306"/>
      <c r="J3" s="306"/>
      <c r="K3" s="306"/>
    </row>
    <row r="4" spans="1:12" ht="15" customHeight="1">
      <c r="C4" s="306" t="s">
        <v>6</v>
      </c>
      <c r="D4" s="306"/>
      <c r="E4" s="306"/>
      <c r="F4" s="306"/>
      <c r="G4" s="306"/>
      <c r="H4" s="306"/>
      <c r="I4" s="306"/>
      <c r="J4" s="306"/>
      <c r="K4" s="306"/>
    </row>
    <row r="5" spans="1:12" ht="43.5" customHeight="1">
      <c r="A5" s="314" t="s">
        <v>416</v>
      </c>
      <c r="B5" s="314"/>
      <c r="C5" s="314"/>
      <c r="D5" s="314"/>
      <c r="E5" s="314"/>
      <c r="F5" s="314"/>
      <c r="G5" s="195" t="s">
        <v>9</v>
      </c>
      <c r="H5" s="195" t="s">
        <v>10</v>
      </c>
      <c r="I5" s="195" t="s">
        <v>603</v>
      </c>
      <c r="J5" s="197" t="s">
        <v>456</v>
      </c>
      <c r="K5" s="195" t="s">
        <v>22</v>
      </c>
      <c r="L5" s="195" t="s">
        <v>21</v>
      </c>
    </row>
    <row r="6" spans="1:12" s="89" customFormat="1" ht="65.25" customHeight="1">
      <c r="A6" s="340" t="s">
        <v>415</v>
      </c>
      <c r="B6" s="315" t="s">
        <v>488</v>
      </c>
      <c r="C6" s="316"/>
      <c r="D6" s="316"/>
      <c r="E6" s="316"/>
      <c r="F6" s="316"/>
      <c r="G6" s="16">
        <v>1</v>
      </c>
      <c r="H6" s="77"/>
      <c r="I6" s="77"/>
      <c r="J6" s="346" t="s">
        <v>463</v>
      </c>
      <c r="K6" s="77"/>
      <c r="L6" s="155"/>
    </row>
    <row r="7" spans="1:12" s="89" customFormat="1" ht="52.5" customHeight="1">
      <c r="A7" s="341"/>
      <c r="B7" s="323" t="s">
        <v>489</v>
      </c>
      <c r="C7" s="324"/>
      <c r="D7" s="324"/>
      <c r="E7" s="324"/>
      <c r="F7" s="324"/>
      <c r="G7" s="4">
        <v>1</v>
      </c>
      <c r="H7" s="77"/>
      <c r="I7" s="77"/>
      <c r="J7" s="346"/>
      <c r="K7" s="150"/>
      <c r="L7" s="77"/>
    </row>
    <row r="8" spans="1:12" s="89" customFormat="1" ht="65.25" customHeight="1">
      <c r="A8" s="341"/>
      <c r="B8" s="323" t="s">
        <v>490</v>
      </c>
      <c r="C8" s="324"/>
      <c r="D8" s="324"/>
      <c r="E8" s="324"/>
      <c r="F8" s="324"/>
      <c r="G8" s="4">
        <v>1</v>
      </c>
      <c r="H8" s="77"/>
      <c r="I8" s="77"/>
      <c r="J8" s="346"/>
      <c r="K8" s="150"/>
      <c r="L8" s="77"/>
    </row>
    <row r="9" spans="1:12" s="89" customFormat="1" ht="65.25" customHeight="1">
      <c r="A9" s="341"/>
      <c r="B9" s="323" t="s">
        <v>491</v>
      </c>
      <c r="C9" s="324"/>
      <c r="D9" s="324"/>
      <c r="E9" s="324"/>
      <c r="F9" s="324"/>
      <c r="G9" s="4">
        <v>1</v>
      </c>
      <c r="H9" s="77"/>
      <c r="I9" s="77"/>
      <c r="J9" s="346"/>
      <c r="K9" s="150"/>
      <c r="L9" s="77"/>
    </row>
    <row r="10" spans="1:12" s="89" customFormat="1" ht="55.5" customHeight="1">
      <c r="A10" s="341"/>
      <c r="B10" s="344" t="s">
        <v>492</v>
      </c>
      <c r="C10" s="345"/>
      <c r="D10" s="345"/>
      <c r="E10" s="345"/>
      <c r="F10" s="345"/>
      <c r="G10" s="4">
        <v>1</v>
      </c>
      <c r="H10" s="77"/>
      <c r="I10" s="77"/>
      <c r="J10" s="346"/>
      <c r="K10" s="150"/>
      <c r="L10" s="77"/>
    </row>
    <row r="11" spans="1:12" s="89" customFormat="1" ht="52.5" customHeight="1">
      <c r="A11" s="341"/>
      <c r="B11" s="323" t="s">
        <v>493</v>
      </c>
      <c r="C11" s="324"/>
      <c r="D11" s="324"/>
      <c r="E11" s="324"/>
      <c r="F11" s="324"/>
      <c r="G11" s="4">
        <v>1</v>
      </c>
      <c r="H11" s="77"/>
      <c r="I11" s="77"/>
      <c r="J11" s="347"/>
      <c r="K11" s="150"/>
      <c r="L11" s="77"/>
    </row>
    <row r="12" spans="1:12" s="89" customFormat="1" ht="53.25" customHeight="1">
      <c r="A12" s="341"/>
      <c r="B12" s="323" t="s">
        <v>494</v>
      </c>
      <c r="C12" s="324"/>
      <c r="D12" s="324"/>
      <c r="E12" s="324"/>
      <c r="F12" s="324"/>
      <c r="G12" s="4">
        <v>1</v>
      </c>
      <c r="H12" s="77"/>
      <c r="I12" s="77"/>
      <c r="J12" s="77" t="s">
        <v>504</v>
      </c>
      <c r="K12" s="103"/>
      <c r="L12" s="77"/>
    </row>
    <row r="13" spans="1:12" s="89" customFormat="1" ht="54" customHeight="1">
      <c r="A13" s="341"/>
      <c r="B13" s="323" t="s">
        <v>495</v>
      </c>
      <c r="C13" s="324"/>
      <c r="D13" s="324"/>
      <c r="E13" s="324"/>
      <c r="F13" s="324"/>
      <c r="G13" s="4">
        <v>1</v>
      </c>
      <c r="H13" s="77"/>
      <c r="I13" s="77"/>
      <c r="J13" s="77" t="s">
        <v>464</v>
      </c>
      <c r="K13" s="157"/>
      <c r="L13" s="77"/>
    </row>
    <row r="14" spans="1:12" s="89" customFormat="1" ht="67.5" customHeight="1">
      <c r="A14" s="342"/>
      <c r="B14" s="324" t="s">
        <v>618</v>
      </c>
      <c r="C14" s="324"/>
      <c r="D14" s="324"/>
      <c r="E14" s="324"/>
      <c r="F14" s="324"/>
      <c r="G14" s="4">
        <v>1</v>
      </c>
      <c r="H14" s="77"/>
      <c r="I14" s="77"/>
      <c r="J14" s="77" t="s">
        <v>619</v>
      </c>
      <c r="K14" s="103"/>
      <c r="L14" s="77"/>
    </row>
    <row r="15" spans="1:12" s="89" customFormat="1" ht="22.5" customHeight="1">
      <c r="A15" s="158" t="s">
        <v>11</v>
      </c>
      <c r="B15" s="348"/>
      <c r="C15" s="349"/>
      <c r="D15" s="349"/>
      <c r="E15" s="349"/>
      <c r="F15" s="350"/>
      <c r="G15" s="91">
        <f>SUM(G6:G14)</f>
        <v>9</v>
      </c>
      <c r="H15" s="91">
        <f>SUM(H6:H14)</f>
        <v>0</v>
      </c>
      <c r="I15" s="91">
        <f>SUM(I6:I14)</f>
        <v>0</v>
      </c>
      <c r="J15" s="90"/>
      <c r="K15" s="343"/>
      <c r="L15" s="343"/>
    </row>
    <row r="16" spans="1:12">
      <c r="A16" s="17"/>
      <c r="B16" s="17"/>
      <c r="C16" s="17"/>
      <c r="D16" s="17"/>
      <c r="E16" s="17"/>
      <c r="F16" s="17"/>
      <c r="G16" s="33"/>
      <c r="H16" s="17"/>
      <c r="I16" s="17"/>
      <c r="J16" s="17"/>
    </row>
    <row r="17" spans="1:6" ht="23.4">
      <c r="A17" s="326" t="s">
        <v>15</v>
      </c>
      <c r="B17" s="327"/>
      <c r="C17" s="177">
        <f>G15</f>
        <v>9</v>
      </c>
      <c r="D17" s="17"/>
      <c r="E17" s="17"/>
      <c r="F17" s="17"/>
    </row>
    <row r="18" spans="1:6" ht="29.25" customHeight="1">
      <c r="A18" s="326" t="s">
        <v>604</v>
      </c>
      <c r="B18" s="327"/>
      <c r="C18" s="177">
        <f>H15</f>
        <v>0</v>
      </c>
      <c r="D18" s="17"/>
    </row>
    <row r="19" spans="1:6" ht="26.25" customHeight="1">
      <c r="A19" s="326" t="s">
        <v>603</v>
      </c>
      <c r="B19" s="327"/>
      <c r="C19" s="177">
        <f>I15</f>
        <v>0</v>
      </c>
      <c r="D19" s="17"/>
    </row>
    <row r="20" spans="1:6" ht="23.4">
      <c r="A20" s="326" t="s">
        <v>13</v>
      </c>
      <c r="B20" s="327"/>
      <c r="C20" s="177">
        <f>SUM(C17:C19)</f>
        <v>9</v>
      </c>
      <c r="D20" s="17"/>
    </row>
    <row r="21" spans="1:6" ht="23.4">
      <c r="A21" s="326" t="s">
        <v>605</v>
      </c>
      <c r="B21" s="327"/>
      <c r="C21" s="177">
        <f>SUM(C17:C18)</f>
        <v>9</v>
      </c>
    </row>
  </sheetData>
  <mergeCells count="23">
    <mergeCell ref="A20:B20"/>
    <mergeCell ref="A21:B21"/>
    <mergeCell ref="B15:F15"/>
    <mergeCell ref="A19:B19"/>
    <mergeCell ref="A17:B17"/>
    <mergeCell ref="A18:B18"/>
    <mergeCell ref="K15:L15"/>
    <mergeCell ref="B6:F6"/>
    <mergeCell ref="B10:F10"/>
    <mergeCell ref="B11:F11"/>
    <mergeCell ref="J6:J11"/>
    <mergeCell ref="B8:F8"/>
    <mergeCell ref="B7:F7"/>
    <mergeCell ref="B9:F9"/>
    <mergeCell ref="B14:F14"/>
    <mergeCell ref="B13:F13"/>
    <mergeCell ref="B12:F12"/>
    <mergeCell ref="A6:A14"/>
    <mergeCell ref="A5:F5"/>
    <mergeCell ref="C1:K1"/>
    <mergeCell ref="C2:K2"/>
    <mergeCell ref="C3:K3"/>
    <mergeCell ref="C4:K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25"/>
  <sheetViews>
    <sheetView showGridLines="0" zoomScaleNormal="100" workbookViewId="0">
      <selection activeCell="F9" sqref="F9"/>
    </sheetView>
  </sheetViews>
  <sheetFormatPr baseColWidth="10" defaultColWidth="11.44140625" defaultRowHeight="14.4"/>
  <cols>
    <col min="1" max="1" width="32.109375" style="9" customWidth="1"/>
    <col min="2" max="2" width="28.6640625" style="9" customWidth="1"/>
    <col min="3" max="3" width="13.5546875" style="9" customWidth="1"/>
    <col min="4" max="5" width="11.88671875" style="9" customWidth="1"/>
    <col min="6" max="6" width="28.88671875" style="9" customWidth="1"/>
    <col min="7" max="7" width="30.6640625" style="9" customWidth="1"/>
    <col min="8" max="8" width="30.109375" style="9" customWidth="1"/>
    <col min="9" max="16384" width="11.44140625" style="9"/>
  </cols>
  <sheetData>
    <row r="1" spans="1:34">
      <c r="A1" s="351" t="s">
        <v>505</v>
      </c>
      <c r="B1" s="351"/>
      <c r="C1" s="351"/>
      <c r="D1" s="351"/>
      <c r="E1" s="351"/>
      <c r="F1" s="351"/>
      <c r="G1" s="351"/>
      <c r="H1" s="351"/>
    </row>
    <row r="2" spans="1:34">
      <c r="A2" s="351" t="s">
        <v>8</v>
      </c>
      <c r="B2" s="351"/>
      <c r="C2" s="351"/>
      <c r="D2" s="351"/>
      <c r="E2" s="351"/>
      <c r="F2" s="351"/>
      <c r="G2" s="351"/>
      <c r="H2" s="351"/>
    </row>
    <row r="3" spans="1:34">
      <c r="A3" s="351" t="s">
        <v>5</v>
      </c>
      <c r="B3" s="351"/>
      <c r="C3" s="351"/>
      <c r="D3" s="351"/>
      <c r="E3" s="351"/>
      <c r="F3" s="351"/>
      <c r="G3" s="351"/>
      <c r="H3" s="351"/>
    </row>
    <row r="4" spans="1:34">
      <c r="A4" s="351" t="s">
        <v>6</v>
      </c>
      <c r="B4" s="351"/>
      <c r="C4" s="351"/>
      <c r="D4" s="351"/>
      <c r="E4" s="351"/>
      <c r="F4" s="351"/>
      <c r="G4" s="351"/>
      <c r="H4" s="351"/>
    </row>
    <row r="5" spans="1:34" ht="26.25" customHeight="1">
      <c r="A5" s="314" t="s">
        <v>416</v>
      </c>
      <c r="B5" s="314"/>
      <c r="C5" s="172" t="s">
        <v>9</v>
      </c>
      <c r="D5" s="172" t="s">
        <v>10</v>
      </c>
      <c r="E5" s="172" t="s">
        <v>603</v>
      </c>
      <c r="F5" s="172" t="s">
        <v>456</v>
      </c>
      <c r="G5" s="172" t="s">
        <v>22</v>
      </c>
      <c r="H5" s="172" t="s">
        <v>21</v>
      </c>
    </row>
    <row r="6" spans="1:34" ht="42.75" customHeight="1">
      <c r="A6" s="359" t="s">
        <v>620</v>
      </c>
      <c r="B6" s="360"/>
      <c r="C6" s="198">
        <v>1</v>
      </c>
      <c r="D6" s="199"/>
      <c r="E6" s="171"/>
      <c r="F6" s="171" t="s">
        <v>465</v>
      </c>
      <c r="G6" s="155"/>
      <c r="H6" s="156"/>
    </row>
    <row r="7" spans="1:34" ht="42.75" customHeight="1">
      <c r="A7" s="357" t="s">
        <v>506</v>
      </c>
      <c r="B7" s="358"/>
      <c r="C7" s="104">
        <v>1</v>
      </c>
      <c r="D7" s="92"/>
      <c r="E7" s="171"/>
      <c r="F7" s="171" t="s">
        <v>466</v>
      </c>
      <c r="G7" s="155"/>
      <c r="H7" s="156"/>
    </row>
    <row r="8" spans="1:34" ht="51" customHeight="1">
      <c r="A8" s="357" t="s">
        <v>507</v>
      </c>
      <c r="B8" s="358"/>
      <c r="C8" s="228">
        <v>1</v>
      </c>
      <c r="D8" s="229"/>
      <c r="E8" s="225"/>
      <c r="F8" s="225" t="s">
        <v>467</v>
      </c>
      <c r="G8" s="226"/>
      <c r="H8" s="227"/>
    </row>
    <row r="9" spans="1:34" ht="45.75" customHeight="1">
      <c r="A9" s="357" t="s">
        <v>585</v>
      </c>
      <c r="B9" s="358"/>
      <c r="C9" s="104">
        <v>1</v>
      </c>
      <c r="D9" s="92"/>
      <c r="E9" s="92"/>
      <c r="F9" s="92" t="s">
        <v>466</v>
      </c>
      <c r="G9" s="77"/>
      <c r="H9" s="77"/>
    </row>
    <row r="10" spans="1:34" ht="29.25" customHeight="1">
      <c r="A10" s="361" t="s">
        <v>237</v>
      </c>
      <c r="B10" s="361"/>
      <c r="C10" s="88">
        <f>SUM(C6:C9)</f>
        <v>4</v>
      </c>
      <c r="D10" s="88">
        <f>SUM(D6:D9)</f>
        <v>0</v>
      </c>
      <c r="E10" s="88">
        <f>SUM(E6:E9)</f>
        <v>0</v>
      </c>
      <c r="F10" s="25"/>
    </row>
    <row r="11" spans="1:34">
      <c r="A11" s="17"/>
      <c r="B11" s="17"/>
      <c r="C11" s="17"/>
      <c r="D11" s="17"/>
      <c r="E11" s="17"/>
      <c r="F11" s="17"/>
      <c r="X11" s="354"/>
      <c r="Y11" s="355"/>
      <c r="Z11" s="355"/>
      <c r="AA11" s="355"/>
      <c r="AB11" s="355"/>
      <c r="AC11" s="356"/>
      <c r="AD11" s="356"/>
      <c r="AE11" s="356"/>
      <c r="AF11" s="356"/>
      <c r="AG11" s="356"/>
      <c r="AH11" s="352"/>
    </row>
    <row r="12" spans="1:34" ht="23.4">
      <c r="A12" s="326" t="s">
        <v>15</v>
      </c>
      <c r="B12" s="327"/>
      <c r="C12" s="177">
        <f>C10</f>
        <v>4</v>
      </c>
      <c r="D12" s="17"/>
      <c r="E12" s="17"/>
      <c r="F12" s="17"/>
      <c r="X12" s="93"/>
      <c r="Y12" s="93"/>
      <c r="Z12" s="93"/>
      <c r="AA12" s="93"/>
      <c r="AB12" s="93"/>
      <c r="AC12" s="93"/>
      <c r="AD12" s="93"/>
      <c r="AE12" s="93"/>
      <c r="AF12" s="93"/>
      <c r="AG12" s="93"/>
      <c r="AH12" s="353"/>
    </row>
    <row r="13" spans="1:34" ht="23.4">
      <c r="A13" s="326" t="s">
        <v>604</v>
      </c>
      <c r="B13" s="327"/>
      <c r="C13" s="177">
        <f>D10</f>
        <v>0</v>
      </c>
      <c r="D13" s="17"/>
      <c r="E13" s="17"/>
      <c r="F13" s="17"/>
      <c r="X13" s="94"/>
      <c r="Y13" s="94"/>
      <c r="Z13" s="94"/>
      <c r="AA13" s="94"/>
      <c r="AB13" s="94"/>
      <c r="AC13" s="94"/>
      <c r="AD13" s="94"/>
      <c r="AE13" s="94"/>
      <c r="AF13" s="94"/>
      <c r="AG13" s="94"/>
      <c r="AH13" s="94"/>
    </row>
    <row r="14" spans="1:34" ht="23.4">
      <c r="A14" s="326" t="s">
        <v>603</v>
      </c>
      <c r="B14" s="327"/>
      <c r="C14" s="177">
        <f>E10</f>
        <v>0</v>
      </c>
      <c r="D14" s="17"/>
      <c r="E14" s="17"/>
      <c r="F14" s="17"/>
      <c r="X14" s="94"/>
      <c r="Y14" s="94"/>
      <c r="Z14" s="94"/>
      <c r="AA14" s="94"/>
      <c r="AB14" s="94"/>
      <c r="AC14" s="94"/>
      <c r="AD14" s="94"/>
      <c r="AE14" s="94"/>
      <c r="AF14" s="94"/>
      <c r="AG14" s="94"/>
      <c r="AH14" s="94"/>
    </row>
    <row r="15" spans="1:34" ht="23.4">
      <c r="A15" s="326" t="s">
        <v>13</v>
      </c>
      <c r="B15" s="327"/>
      <c r="C15" s="177">
        <f>SUM(C12:C14)</f>
        <v>4</v>
      </c>
      <c r="D15" s="17"/>
      <c r="E15" s="17"/>
      <c r="F15" s="17"/>
      <c r="X15" s="94"/>
      <c r="Y15" s="94"/>
      <c r="Z15" s="94"/>
      <c r="AA15" s="94"/>
      <c r="AB15" s="94"/>
      <c r="AC15" s="94"/>
      <c r="AD15" s="94"/>
      <c r="AE15" s="94"/>
      <c r="AF15" s="94"/>
      <c r="AG15" s="94"/>
      <c r="AH15" s="94"/>
    </row>
    <row r="16" spans="1:34" ht="23.4">
      <c r="A16" s="326" t="s">
        <v>605</v>
      </c>
      <c r="B16" s="327"/>
      <c r="C16" s="177">
        <f>SUM(C12:C13)</f>
        <v>4</v>
      </c>
      <c r="D16" s="17"/>
      <c r="E16" s="17"/>
      <c r="F16" s="17"/>
      <c r="X16" s="94"/>
      <c r="Y16" s="94"/>
      <c r="Z16" s="94"/>
      <c r="AA16" s="94"/>
      <c r="AB16" s="94"/>
      <c r="AC16" s="94"/>
      <c r="AD16" s="94"/>
      <c r="AE16" s="94"/>
      <c r="AF16" s="94"/>
      <c r="AG16" s="94"/>
      <c r="AH16" s="94"/>
    </row>
    <row r="17" spans="24:34" ht="15" customHeight="1">
      <c r="X17" s="94"/>
      <c r="Y17" s="94"/>
      <c r="Z17" s="94"/>
      <c r="AA17" s="94"/>
      <c r="AB17" s="94"/>
      <c r="AC17" s="94"/>
      <c r="AD17" s="94"/>
      <c r="AE17" s="94"/>
      <c r="AF17" s="94"/>
      <c r="AG17" s="94"/>
      <c r="AH17" s="94"/>
    </row>
    <row r="18" spans="24:34">
      <c r="X18" s="94"/>
      <c r="Y18" s="94"/>
      <c r="Z18" s="94"/>
      <c r="AA18" s="94"/>
      <c r="AB18" s="94"/>
      <c r="AC18" s="94"/>
      <c r="AD18" s="94"/>
      <c r="AE18" s="94"/>
      <c r="AF18" s="94"/>
      <c r="AG18" s="94"/>
      <c r="AH18" s="94"/>
    </row>
    <row r="19" spans="24:34">
      <c r="X19" s="94"/>
      <c r="Y19" s="94"/>
      <c r="Z19" s="94"/>
      <c r="AA19" s="94"/>
      <c r="AB19" s="94"/>
      <c r="AC19" s="94"/>
      <c r="AD19" s="94"/>
      <c r="AE19" s="94"/>
      <c r="AF19" s="94"/>
      <c r="AG19" s="94"/>
      <c r="AH19" s="94"/>
    </row>
    <row r="20" spans="24:34">
      <c r="X20" s="94"/>
      <c r="Y20" s="94"/>
      <c r="Z20" s="94"/>
      <c r="AA20" s="94"/>
      <c r="AB20" s="94"/>
      <c r="AC20" s="94"/>
      <c r="AD20" s="94"/>
      <c r="AE20" s="94"/>
      <c r="AF20" s="94"/>
      <c r="AG20" s="94"/>
      <c r="AH20" s="94"/>
    </row>
    <row r="21" spans="24:34" ht="27.75" customHeight="1">
      <c r="X21" s="94"/>
      <c r="Y21" s="94"/>
      <c r="Z21" s="94"/>
      <c r="AA21" s="94"/>
      <c r="AB21" s="94"/>
      <c r="AC21" s="94"/>
      <c r="AD21" s="94"/>
      <c r="AE21" s="94"/>
      <c r="AF21" s="94"/>
      <c r="AG21" s="94"/>
      <c r="AH21" s="94"/>
    </row>
    <row r="22" spans="24:34">
      <c r="X22" s="94"/>
      <c r="Y22" s="94"/>
      <c r="Z22" s="94"/>
      <c r="AA22" s="94"/>
      <c r="AB22" s="94"/>
      <c r="AC22" s="94"/>
      <c r="AD22" s="94"/>
      <c r="AE22" s="94"/>
      <c r="AF22" s="94"/>
      <c r="AG22" s="94"/>
      <c r="AH22" s="94"/>
    </row>
    <row r="23" spans="24:34" ht="20.25" customHeight="1">
      <c r="X23" s="94"/>
      <c r="Y23" s="94"/>
      <c r="Z23" s="94"/>
      <c r="AA23" s="94"/>
      <c r="AB23" s="94"/>
      <c r="AC23" s="94"/>
      <c r="AD23" s="94"/>
      <c r="AE23" s="94"/>
      <c r="AF23" s="94"/>
      <c r="AG23" s="94"/>
      <c r="AH23" s="94"/>
    </row>
    <row r="24" spans="24:34" ht="19.5" customHeight="1">
      <c r="X24" s="94"/>
      <c r="Y24" s="94"/>
      <c r="Z24" s="94"/>
      <c r="AA24" s="94"/>
      <c r="AB24" s="94"/>
      <c r="AC24" s="94"/>
      <c r="AD24" s="94"/>
      <c r="AE24" s="94"/>
      <c r="AF24" s="94"/>
      <c r="AG24" s="94"/>
      <c r="AH24" s="94"/>
    </row>
    <row r="25" spans="24:34" ht="21.75" customHeight="1">
      <c r="X25" s="94"/>
      <c r="Y25" s="94"/>
      <c r="Z25" s="94"/>
      <c r="AA25" s="94"/>
      <c r="AB25" s="94"/>
      <c r="AC25" s="94"/>
      <c r="AD25" s="94"/>
      <c r="AE25" s="94"/>
      <c r="AF25" s="94"/>
      <c r="AG25" s="94"/>
      <c r="AH25" s="94"/>
    </row>
  </sheetData>
  <mergeCells count="18">
    <mergeCell ref="A15:B15"/>
    <mergeCell ref="A16:B16"/>
    <mergeCell ref="A3:H3"/>
    <mergeCell ref="A4:H4"/>
    <mergeCell ref="A10:B10"/>
    <mergeCell ref="A13:B13"/>
    <mergeCell ref="A14:B14"/>
    <mergeCell ref="A1:H1"/>
    <mergeCell ref="AH11:AH12"/>
    <mergeCell ref="A12:B12"/>
    <mergeCell ref="X11:AB11"/>
    <mergeCell ref="AC11:AG11"/>
    <mergeCell ref="A2:H2"/>
    <mergeCell ref="A5:B5"/>
    <mergeCell ref="A9:B9"/>
    <mergeCell ref="A8:B8"/>
    <mergeCell ref="A6:B6"/>
    <mergeCell ref="A7:B7"/>
  </mergeCells>
  <pageMargins left="0.7" right="0.7" top="0.75" bottom="0.75" header="0.3" footer="0.3"/>
  <pageSetup orientation="portrait" horizontalDpi="4294967293"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2"/>
  <sheetViews>
    <sheetView showGridLines="0" topLeftCell="A9" zoomScaleNormal="100" zoomScaleSheetLayoutView="80" zoomScalePageLayoutView="130" workbookViewId="0">
      <selection activeCell="A23" sqref="A23:XFD23"/>
    </sheetView>
  </sheetViews>
  <sheetFormatPr baseColWidth="10" defaultColWidth="11.44140625" defaultRowHeight="14.4"/>
  <cols>
    <col min="1" max="1" width="6.5546875" style="9" customWidth="1"/>
    <col min="2" max="2" width="28.44140625" style="9" customWidth="1"/>
    <col min="3" max="4" width="16.5546875" style="9" customWidth="1"/>
    <col min="5" max="5" width="11.44140625" style="9"/>
    <col min="6" max="6" width="32" style="9" customWidth="1"/>
    <col min="7" max="7" width="11" style="13" customWidth="1"/>
    <col min="8" max="9" width="11.44140625" style="9"/>
    <col min="10" max="10" width="39.88671875" style="9" customWidth="1"/>
    <col min="11" max="11" width="24.33203125" style="9" customWidth="1"/>
    <col min="12" max="12" width="28" style="9" customWidth="1"/>
    <col min="13" max="13" width="44.33203125" style="9" customWidth="1"/>
    <col min="14" max="16384" width="11.44140625" style="9"/>
  </cols>
  <sheetData>
    <row r="1" spans="1:13" ht="15" customHeight="1">
      <c r="B1" s="86"/>
      <c r="C1" s="306" t="s">
        <v>505</v>
      </c>
      <c r="D1" s="306"/>
      <c r="E1" s="306"/>
      <c r="F1" s="306"/>
      <c r="G1" s="306"/>
      <c r="H1" s="306"/>
      <c r="I1" s="306"/>
      <c r="J1" s="306"/>
      <c r="K1" s="306"/>
      <c r="L1" s="306"/>
    </row>
    <row r="2" spans="1:13">
      <c r="B2" s="86"/>
      <c r="C2" s="306" t="s">
        <v>8</v>
      </c>
      <c r="D2" s="306"/>
      <c r="E2" s="306"/>
      <c r="F2" s="306"/>
      <c r="G2" s="306"/>
      <c r="H2" s="306"/>
      <c r="I2" s="306"/>
      <c r="J2" s="306"/>
      <c r="K2" s="306"/>
      <c r="L2" s="306"/>
    </row>
    <row r="3" spans="1:13" ht="15" customHeight="1">
      <c r="C3" s="306" t="s">
        <v>5</v>
      </c>
      <c r="D3" s="306"/>
      <c r="E3" s="306"/>
      <c r="F3" s="306"/>
      <c r="G3" s="306"/>
      <c r="H3" s="306"/>
      <c r="I3" s="306"/>
      <c r="J3" s="306"/>
      <c r="K3" s="306"/>
      <c r="L3" s="306"/>
    </row>
    <row r="4" spans="1:13" ht="15" customHeight="1">
      <c r="C4" s="306" t="s">
        <v>6</v>
      </c>
      <c r="D4" s="306"/>
      <c r="E4" s="306"/>
      <c r="F4" s="306"/>
      <c r="G4" s="306"/>
      <c r="H4" s="306"/>
      <c r="I4" s="306"/>
      <c r="J4" s="306"/>
      <c r="K4" s="306"/>
      <c r="L4" s="306"/>
    </row>
    <row r="5" spans="1:13" ht="43.5" customHeight="1">
      <c r="A5" s="314" t="s">
        <v>416</v>
      </c>
      <c r="B5" s="314"/>
      <c r="C5" s="314"/>
      <c r="D5" s="314"/>
      <c r="E5" s="314"/>
      <c r="F5" s="314"/>
      <c r="G5" s="152" t="s">
        <v>9</v>
      </c>
      <c r="H5" s="152" t="s">
        <v>10</v>
      </c>
      <c r="I5" s="152" t="s">
        <v>603</v>
      </c>
      <c r="J5" s="152" t="s">
        <v>456</v>
      </c>
      <c r="K5" s="377" t="s">
        <v>22</v>
      </c>
      <c r="L5" s="377"/>
      <c r="M5" s="152" t="s">
        <v>21</v>
      </c>
    </row>
    <row r="6" spans="1:13" s="89" customFormat="1" ht="57" customHeight="1">
      <c r="A6" s="341" t="s">
        <v>418</v>
      </c>
      <c r="B6" s="373" t="s">
        <v>508</v>
      </c>
      <c r="C6" s="374"/>
      <c r="D6" s="374"/>
      <c r="E6" s="374"/>
      <c r="F6" s="375"/>
      <c r="G6" s="16">
        <v>1</v>
      </c>
      <c r="H6" s="101"/>
      <c r="I6" s="77"/>
      <c r="J6" s="346" t="s">
        <v>475</v>
      </c>
      <c r="K6" s="307"/>
      <c r="L6" s="376"/>
      <c r="M6" s="101"/>
    </row>
    <row r="7" spans="1:13" s="89" customFormat="1" ht="68.25" customHeight="1">
      <c r="A7" s="341"/>
      <c r="B7" s="324" t="s">
        <v>509</v>
      </c>
      <c r="C7" s="324"/>
      <c r="D7" s="324"/>
      <c r="E7" s="324"/>
      <c r="F7" s="325"/>
      <c r="G7" s="5">
        <v>1</v>
      </c>
      <c r="H7" s="77"/>
      <c r="I7" s="77"/>
      <c r="J7" s="347"/>
      <c r="K7" s="312"/>
      <c r="L7" s="370"/>
      <c r="M7" s="77"/>
    </row>
    <row r="8" spans="1:13" s="89" customFormat="1" ht="68.25" customHeight="1">
      <c r="A8" s="341"/>
      <c r="B8" s="371" t="s">
        <v>510</v>
      </c>
      <c r="C8" s="371"/>
      <c r="D8" s="371"/>
      <c r="E8" s="371"/>
      <c r="F8" s="372"/>
      <c r="G8" s="4">
        <v>1</v>
      </c>
      <c r="H8" s="77"/>
      <c r="I8" s="77"/>
      <c r="J8" s="362" t="s">
        <v>513</v>
      </c>
      <c r="K8" s="312"/>
      <c r="L8" s="370"/>
      <c r="M8" s="77"/>
    </row>
    <row r="9" spans="1:13" s="89" customFormat="1" ht="68.25" customHeight="1">
      <c r="A9" s="341"/>
      <c r="B9" s="324" t="s">
        <v>511</v>
      </c>
      <c r="C9" s="324"/>
      <c r="D9" s="324"/>
      <c r="E9" s="324"/>
      <c r="F9" s="325"/>
      <c r="G9" s="4">
        <v>1</v>
      </c>
      <c r="H9" s="77"/>
      <c r="I9" s="77"/>
      <c r="J9" s="346"/>
      <c r="K9" s="312"/>
      <c r="L9" s="313"/>
      <c r="M9" s="77"/>
    </row>
    <row r="10" spans="1:13" s="89" customFormat="1" ht="68.25" customHeight="1">
      <c r="A10" s="341"/>
      <c r="B10" s="324" t="s">
        <v>512</v>
      </c>
      <c r="C10" s="324"/>
      <c r="D10" s="324"/>
      <c r="E10" s="324"/>
      <c r="F10" s="325"/>
      <c r="G10" s="4">
        <v>1</v>
      </c>
      <c r="H10" s="77"/>
      <c r="I10" s="77"/>
      <c r="J10" s="347"/>
      <c r="K10" s="312"/>
      <c r="L10" s="370"/>
      <c r="M10" s="77"/>
    </row>
    <row r="11" spans="1:13" s="89" customFormat="1" ht="88.5" customHeight="1">
      <c r="A11" s="341"/>
      <c r="B11" s="324" t="s">
        <v>587</v>
      </c>
      <c r="C11" s="324"/>
      <c r="D11" s="324"/>
      <c r="E11" s="324"/>
      <c r="F11" s="325"/>
      <c r="G11" s="213">
        <f>'GUÍA EXPEDIENTES'!H49</f>
        <v>7.0666666666666664</v>
      </c>
      <c r="H11" s="213">
        <f>'GUÍA EXPEDIENTES'!I49</f>
        <v>0</v>
      </c>
      <c r="I11" s="213"/>
      <c r="J11" s="170" t="s">
        <v>607</v>
      </c>
      <c r="K11" s="312"/>
      <c r="L11" s="370"/>
      <c r="M11" s="77"/>
    </row>
    <row r="12" spans="1:13" s="89" customFormat="1" ht="30" customHeight="1">
      <c r="A12" s="368" t="s">
        <v>453</v>
      </c>
      <c r="B12" s="369" t="s">
        <v>518</v>
      </c>
      <c r="C12" s="369"/>
      <c r="D12" s="369"/>
      <c r="E12" s="369"/>
      <c r="F12" s="369"/>
      <c r="G12" s="366" t="s">
        <v>454</v>
      </c>
      <c r="H12" s="367"/>
      <c r="I12" s="232"/>
      <c r="J12" s="173" t="s">
        <v>469</v>
      </c>
      <c r="K12" s="312"/>
      <c r="L12" s="370"/>
      <c r="M12" s="77"/>
    </row>
    <row r="13" spans="1:13" s="89" customFormat="1" ht="44.25" customHeight="1">
      <c r="A13" s="368"/>
      <c r="B13" s="369" t="s">
        <v>519</v>
      </c>
      <c r="C13" s="369"/>
      <c r="D13" s="369"/>
      <c r="E13" s="369"/>
      <c r="F13" s="369"/>
      <c r="G13" s="166">
        <v>1</v>
      </c>
      <c r="H13" s="166"/>
      <c r="I13" s="166"/>
      <c r="J13" s="173" t="s">
        <v>470</v>
      </c>
      <c r="K13" s="312"/>
      <c r="L13" s="370"/>
      <c r="M13" s="77"/>
    </row>
    <row r="14" spans="1:13" s="89" customFormat="1" ht="46.5" customHeight="1">
      <c r="A14" s="368"/>
      <c r="B14" s="369" t="s">
        <v>520</v>
      </c>
      <c r="C14" s="369"/>
      <c r="D14" s="369"/>
      <c r="E14" s="369"/>
      <c r="F14" s="369"/>
      <c r="G14" s="166">
        <v>1</v>
      </c>
      <c r="H14" s="166"/>
      <c r="I14" s="166"/>
      <c r="J14" s="173" t="s">
        <v>471</v>
      </c>
      <c r="K14" s="312"/>
      <c r="L14" s="370"/>
      <c r="M14" s="77"/>
    </row>
    <row r="15" spans="1:13" s="89" customFormat="1" ht="27.75" customHeight="1">
      <c r="A15" s="153"/>
      <c r="B15" s="363" t="s">
        <v>521</v>
      </c>
      <c r="C15" s="363"/>
      <c r="D15" s="363"/>
      <c r="E15" s="363"/>
      <c r="F15" s="363"/>
      <c r="G15" s="366" t="s">
        <v>454</v>
      </c>
      <c r="H15" s="367"/>
      <c r="I15" s="232"/>
      <c r="J15" s="167"/>
      <c r="K15" s="311"/>
      <c r="L15" s="311"/>
      <c r="M15" s="103"/>
    </row>
    <row r="16" spans="1:13" ht="47.25" customHeight="1">
      <c r="A16" s="364" t="s">
        <v>238</v>
      </c>
      <c r="B16" s="365"/>
      <c r="C16" s="365"/>
      <c r="D16" s="365"/>
      <c r="E16" s="364"/>
      <c r="F16" s="364"/>
      <c r="G16" s="151">
        <f>SUM(G6:G11,G13:G14)</f>
        <v>14.066666666666666</v>
      </c>
      <c r="H16" s="151">
        <f>SUM(H6:H11,H13:H14)</f>
        <v>0</v>
      </c>
      <c r="I16" s="151">
        <f>SUM(I6:I11,I13:I14)</f>
        <v>0</v>
      </c>
      <c r="J16" s="174"/>
      <c r="K16" s="378"/>
      <c r="L16" s="378"/>
      <c r="M16" s="378"/>
    </row>
    <row r="17" spans="1:7" ht="36" customHeight="1">
      <c r="A17" s="17"/>
      <c r="B17" s="17"/>
      <c r="C17" s="202"/>
      <c r="D17" s="17"/>
      <c r="E17" s="17"/>
      <c r="F17" s="13"/>
      <c r="G17" s="9"/>
    </row>
    <row r="18" spans="1:7" ht="24.75" customHeight="1">
      <c r="A18" s="326" t="s">
        <v>15</v>
      </c>
      <c r="B18" s="327"/>
      <c r="C18" s="177">
        <f>G16</f>
        <v>14.066666666666666</v>
      </c>
      <c r="D18" s="17"/>
      <c r="E18" s="17"/>
      <c r="F18" s="13"/>
      <c r="G18" s="9"/>
    </row>
    <row r="19" spans="1:7" ht="24.75" customHeight="1">
      <c r="A19" s="326" t="s">
        <v>604</v>
      </c>
      <c r="B19" s="327"/>
      <c r="C19" s="177">
        <f>H16</f>
        <v>0</v>
      </c>
      <c r="D19" s="17"/>
      <c r="E19" s="17"/>
      <c r="F19" s="13"/>
      <c r="G19" s="9"/>
    </row>
    <row r="20" spans="1:7" ht="24.75" customHeight="1">
      <c r="A20" s="326" t="s">
        <v>603</v>
      </c>
      <c r="B20" s="327"/>
      <c r="C20" s="177">
        <f>I16</f>
        <v>0</v>
      </c>
      <c r="D20" s="17"/>
      <c r="E20" s="17"/>
      <c r="F20" s="13"/>
      <c r="G20" s="9"/>
    </row>
    <row r="21" spans="1:7" ht="24.75" customHeight="1">
      <c r="A21" s="326" t="s">
        <v>13</v>
      </c>
      <c r="B21" s="327"/>
      <c r="C21" s="177">
        <f>SUM(C18:C20)</f>
        <v>14.066666666666666</v>
      </c>
      <c r="D21" s="17"/>
      <c r="E21" s="17"/>
      <c r="F21" s="17"/>
    </row>
    <row r="22" spans="1:7" ht="24.75" customHeight="1">
      <c r="A22" s="326" t="s">
        <v>605</v>
      </c>
      <c r="B22" s="327"/>
      <c r="C22" s="177">
        <f>SUM(C18:C19)</f>
        <v>14.066666666666666</v>
      </c>
      <c r="D22" s="17"/>
      <c r="E22" s="17"/>
      <c r="F22" s="17"/>
    </row>
    <row r="23" spans="1:7">
      <c r="A23" s="17"/>
      <c r="B23" s="17"/>
      <c r="C23" s="17"/>
      <c r="D23" s="17"/>
      <c r="E23" s="17"/>
      <c r="F23" s="17"/>
    </row>
    <row r="24" spans="1:7">
      <c r="A24" s="17"/>
      <c r="B24" s="17"/>
      <c r="C24" s="17"/>
      <c r="D24" s="17"/>
      <c r="E24" s="17"/>
      <c r="F24" s="17"/>
    </row>
    <row r="25" spans="1:7">
      <c r="A25" s="17"/>
      <c r="B25" s="17"/>
      <c r="C25" s="17"/>
      <c r="D25" s="17"/>
      <c r="E25" s="17"/>
      <c r="F25" s="17"/>
    </row>
    <row r="26" spans="1:7">
      <c r="A26" s="17"/>
      <c r="B26" s="17"/>
      <c r="C26" s="17"/>
      <c r="D26" s="17"/>
      <c r="E26" s="17"/>
      <c r="F26" s="17"/>
    </row>
    <row r="27" spans="1:7">
      <c r="A27" s="17"/>
      <c r="B27" s="17"/>
      <c r="C27" s="17"/>
      <c r="D27" s="17"/>
      <c r="E27" s="17"/>
      <c r="F27" s="17"/>
    </row>
    <row r="28" spans="1:7">
      <c r="A28" s="17"/>
      <c r="B28" s="17"/>
      <c r="C28" s="17"/>
      <c r="D28" s="17"/>
      <c r="E28" s="17"/>
      <c r="F28" s="17"/>
    </row>
    <row r="29" spans="1:7">
      <c r="A29" s="17"/>
      <c r="B29" s="17"/>
      <c r="C29" s="17"/>
      <c r="D29" s="17"/>
      <c r="E29" s="17"/>
      <c r="F29" s="17"/>
    </row>
    <row r="30" spans="1:7">
      <c r="A30" s="17"/>
      <c r="B30" s="17"/>
      <c r="C30" s="17"/>
      <c r="D30" s="17"/>
      <c r="E30" s="17"/>
      <c r="F30" s="17"/>
    </row>
    <row r="31" spans="1:7">
      <c r="A31" s="17"/>
      <c r="B31" s="17"/>
      <c r="C31" s="17"/>
      <c r="D31" s="17"/>
      <c r="E31" s="17"/>
      <c r="F31" s="17"/>
    </row>
    <row r="32" spans="1:7">
      <c r="A32" s="17"/>
      <c r="B32" s="17"/>
      <c r="C32" s="17"/>
      <c r="D32" s="17"/>
      <c r="E32" s="17"/>
      <c r="F32" s="17"/>
    </row>
  </sheetData>
  <mergeCells count="39">
    <mergeCell ref="A21:B21"/>
    <mergeCell ref="A22:B22"/>
    <mergeCell ref="K11:L11"/>
    <mergeCell ref="K9:L9"/>
    <mergeCell ref="K10:L10"/>
    <mergeCell ref="K16:M16"/>
    <mergeCell ref="K15:L15"/>
    <mergeCell ref="K14:L14"/>
    <mergeCell ref="K12:L12"/>
    <mergeCell ref="K13:L13"/>
    <mergeCell ref="C1:L1"/>
    <mergeCell ref="C2:L2"/>
    <mergeCell ref="C3:L3"/>
    <mergeCell ref="C4:L4"/>
    <mergeCell ref="K8:L8"/>
    <mergeCell ref="B8:F8"/>
    <mergeCell ref="B6:F6"/>
    <mergeCell ref="K6:L6"/>
    <mergeCell ref="B7:F7"/>
    <mergeCell ref="K7:L7"/>
    <mergeCell ref="A5:F5"/>
    <mergeCell ref="K5:L5"/>
    <mergeCell ref="A6:A11"/>
    <mergeCell ref="B10:F10"/>
    <mergeCell ref="B9:F9"/>
    <mergeCell ref="B11:F11"/>
    <mergeCell ref="J6:J7"/>
    <mergeCell ref="J8:J10"/>
    <mergeCell ref="A18:B18"/>
    <mergeCell ref="A19:B19"/>
    <mergeCell ref="A20:B20"/>
    <mergeCell ref="B15:F15"/>
    <mergeCell ref="A16:F16"/>
    <mergeCell ref="G15:H15"/>
    <mergeCell ref="A12:A14"/>
    <mergeCell ref="B14:F14"/>
    <mergeCell ref="B12:F12"/>
    <mergeCell ref="B13:F13"/>
    <mergeCell ref="G12:H1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8913-DD8A-440C-8D3D-C00D07E47FD3}">
  <sheetPr>
    <tabColor rgb="FF00B0F0"/>
  </sheetPr>
  <dimension ref="A1:AS243"/>
  <sheetViews>
    <sheetView topLeftCell="F1" zoomScale="70" zoomScaleNormal="70" workbookViewId="0">
      <selection activeCell="H49" sqref="H49"/>
    </sheetView>
  </sheetViews>
  <sheetFormatPr baseColWidth="10" defaultColWidth="9.109375" defaultRowHeight="14.4"/>
  <cols>
    <col min="1" max="1" width="9.109375" style="6"/>
    <col min="2" max="2" width="7.33203125" style="6" customWidth="1"/>
    <col min="3" max="8" width="9.109375" style="6"/>
    <col min="9" max="9" width="19.109375" style="6" customWidth="1"/>
    <col min="10" max="10" width="9.109375" style="6"/>
    <col min="11" max="11" width="19.6640625" style="6" customWidth="1"/>
    <col min="12" max="12" width="9.109375" style="6"/>
    <col min="13" max="13" width="20.33203125" style="6" customWidth="1"/>
    <col min="14" max="14" width="9.109375" style="6"/>
    <col min="15" max="15" width="18.88671875" style="6" customWidth="1"/>
    <col min="16" max="16" width="9.109375" style="6"/>
    <col min="17" max="17" width="18.44140625" style="6" customWidth="1"/>
    <col min="18" max="18" width="12.88671875" style="6" customWidth="1"/>
    <col min="19" max="19" width="14.44140625" style="6" customWidth="1"/>
    <col min="20" max="20" width="9.109375" style="6"/>
    <col min="21" max="21" width="18.109375" style="6" customWidth="1"/>
    <col min="22" max="22" width="9.109375" style="6"/>
    <col min="23" max="23" width="17.88671875" style="6" customWidth="1"/>
    <col min="24" max="24" width="9.109375" style="6"/>
    <col min="25" max="25" width="18.33203125" style="6" customWidth="1"/>
    <col min="26" max="26" width="9.109375" style="6"/>
    <col min="27" max="27" width="18.109375" style="6" customWidth="1"/>
    <col min="28" max="28" width="9.109375" style="6"/>
    <col min="29" max="29" width="17.5546875" style="6" customWidth="1"/>
    <col min="30" max="30" width="9.109375" style="6"/>
    <col min="31" max="31" width="17.5546875" style="6" customWidth="1"/>
    <col min="32" max="35" width="11.88671875" style="6" customWidth="1"/>
    <col min="36" max="16384" width="9.109375" style="6"/>
  </cols>
  <sheetData>
    <row r="1" spans="1:45" ht="15.75" customHeight="1">
      <c r="A1" s="402" t="s">
        <v>557</v>
      </c>
      <c r="B1" s="402"/>
      <c r="C1" s="402"/>
      <c r="D1" s="402"/>
      <c r="E1" s="402"/>
      <c r="F1" s="402"/>
      <c r="G1" s="402"/>
      <c r="H1" s="402"/>
      <c r="I1" s="402"/>
      <c r="J1" s="402"/>
      <c r="K1" s="402"/>
      <c r="L1" s="402"/>
      <c r="M1" s="402"/>
      <c r="N1" s="402"/>
      <c r="O1" s="402"/>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row>
    <row r="2" spans="1:45" ht="15.75" customHeight="1">
      <c r="A2" s="402" t="s">
        <v>421</v>
      </c>
      <c r="B2" s="402"/>
      <c r="C2" s="402"/>
      <c r="D2" s="402"/>
      <c r="E2" s="402"/>
      <c r="F2" s="402"/>
      <c r="G2" s="402"/>
      <c r="H2" s="402"/>
      <c r="I2" s="402"/>
      <c r="J2" s="402"/>
      <c r="K2" s="402"/>
      <c r="L2" s="402"/>
      <c r="M2" s="402"/>
      <c r="N2" s="402"/>
      <c r="O2" s="402"/>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1:45" ht="15.75" customHeight="1">
      <c r="A3" s="402" t="s">
        <v>422</v>
      </c>
      <c r="B3" s="402"/>
      <c r="C3" s="402"/>
      <c r="D3" s="402"/>
      <c r="E3" s="402"/>
      <c r="F3" s="402"/>
      <c r="G3" s="402"/>
      <c r="H3" s="402"/>
      <c r="I3" s="402"/>
      <c r="J3" s="402"/>
      <c r="K3" s="402"/>
      <c r="L3" s="402"/>
      <c r="M3" s="402"/>
      <c r="N3" s="402"/>
      <c r="O3" s="402"/>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row>
    <row r="4" spans="1:45" ht="15.75" customHeight="1">
      <c r="A4" s="402" t="s">
        <v>423</v>
      </c>
      <c r="B4" s="402"/>
      <c r="C4" s="402"/>
      <c r="D4" s="402"/>
      <c r="E4" s="402"/>
      <c r="F4" s="402"/>
      <c r="G4" s="402"/>
      <c r="H4" s="402"/>
      <c r="I4" s="402"/>
      <c r="J4" s="402"/>
      <c r="K4" s="402"/>
      <c r="L4" s="402"/>
      <c r="M4" s="402"/>
      <c r="N4" s="402"/>
      <c r="O4" s="402"/>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1:45" ht="15" thickBot="1">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row>
    <row r="6" spans="1:45" ht="42" customHeight="1" thickBot="1">
      <c r="A6" s="7"/>
      <c r="B6" s="7"/>
      <c r="C6" s="7"/>
      <c r="D6" s="7"/>
      <c r="E6" s="7"/>
      <c r="F6" s="7"/>
      <c r="G6" s="7"/>
      <c r="H6" s="396" t="s">
        <v>555</v>
      </c>
      <c r="I6" s="397"/>
      <c r="J6" s="397"/>
      <c r="K6" s="397"/>
      <c r="L6" s="397"/>
      <c r="M6" s="397"/>
      <c r="N6" s="397"/>
      <c r="O6" s="397"/>
      <c r="P6" s="397"/>
      <c r="Q6" s="397"/>
      <c r="R6" s="397"/>
      <c r="S6" s="398"/>
      <c r="T6" s="396" t="s">
        <v>556</v>
      </c>
      <c r="U6" s="397"/>
      <c r="V6" s="397"/>
      <c r="W6" s="397"/>
      <c r="X6" s="397"/>
      <c r="Y6" s="397"/>
      <c r="Z6" s="397"/>
      <c r="AA6" s="397"/>
      <c r="AB6" s="397"/>
      <c r="AC6" s="397"/>
      <c r="AD6" s="397"/>
      <c r="AE6" s="398"/>
      <c r="AF6" s="7"/>
      <c r="AG6" s="7"/>
      <c r="AH6" s="7"/>
      <c r="AI6" s="7"/>
      <c r="AJ6" s="7"/>
      <c r="AK6" s="7"/>
      <c r="AL6" s="7"/>
      <c r="AM6" s="7"/>
      <c r="AN6" s="7"/>
      <c r="AO6" s="7"/>
      <c r="AP6" s="7"/>
      <c r="AQ6" s="7"/>
      <c r="AR6" s="7"/>
      <c r="AS6" s="7"/>
    </row>
    <row r="7" spans="1:45" ht="15" customHeight="1">
      <c r="A7" s="159"/>
      <c r="B7" s="159"/>
      <c r="C7" s="159"/>
      <c r="D7" s="159"/>
      <c r="E7" s="159"/>
      <c r="F7" s="159"/>
      <c r="G7" s="159"/>
      <c r="H7" s="399" t="s">
        <v>426</v>
      </c>
      <c r="I7" s="400"/>
      <c r="J7" s="395" t="s">
        <v>427</v>
      </c>
      <c r="K7" s="395"/>
      <c r="L7" s="395" t="s">
        <v>435</v>
      </c>
      <c r="M7" s="395"/>
      <c r="N7" s="395" t="s">
        <v>433</v>
      </c>
      <c r="O7" s="395"/>
      <c r="P7" s="395" t="s">
        <v>434</v>
      </c>
      <c r="Q7" s="395"/>
      <c r="R7" s="395" t="s">
        <v>522</v>
      </c>
      <c r="S7" s="395"/>
      <c r="T7" s="399" t="s">
        <v>426</v>
      </c>
      <c r="U7" s="400"/>
      <c r="V7" s="395" t="s">
        <v>427</v>
      </c>
      <c r="W7" s="395"/>
      <c r="X7" s="395" t="s">
        <v>435</v>
      </c>
      <c r="Y7" s="395"/>
      <c r="Z7" s="395" t="s">
        <v>433</v>
      </c>
      <c r="AA7" s="395"/>
      <c r="AB7" s="395" t="s">
        <v>434</v>
      </c>
      <c r="AC7" s="395"/>
      <c r="AD7" s="395" t="s">
        <v>522</v>
      </c>
      <c r="AE7" s="395"/>
      <c r="AF7" s="7"/>
      <c r="AG7" s="7"/>
      <c r="AH7" s="7"/>
      <c r="AI7" s="7"/>
      <c r="AJ7" s="7"/>
      <c r="AK7" s="7"/>
      <c r="AL7" s="7"/>
      <c r="AM7" s="7"/>
      <c r="AN7" s="7"/>
      <c r="AO7" s="7"/>
      <c r="AP7" s="7"/>
      <c r="AQ7" s="7"/>
      <c r="AR7" s="7"/>
      <c r="AS7" s="7"/>
    </row>
    <row r="8" spans="1:45" ht="15" customHeight="1">
      <c r="A8" s="159"/>
      <c r="B8" s="159"/>
      <c r="C8" s="159"/>
      <c r="D8" s="159"/>
      <c r="E8" s="159"/>
      <c r="F8" s="159"/>
      <c r="G8" s="159"/>
      <c r="H8" s="203" t="s">
        <v>436</v>
      </c>
      <c r="I8" s="203"/>
      <c r="J8" s="203" t="s">
        <v>436</v>
      </c>
      <c r="K8" s="203"/>
      <c r="L8" s="203" t="s">
        <v>436</v>
      </c>
      <c r="M8" s="203"/>
      <c r="N8" s="203" t="s">
        <v>436</v>
      </c>
      <c r="O8" s="203"/>
      <c r="P8" s="203" t="s">
        <v>436</v>
      </c>
      <c r="Q8" s="203"/>
      <c r="R8" s="203" t="s">
        <v>436</v>
      </c>
      <c r="S8" s="203"/>
      <c r="T8" s="203" t="s">
        <v>436</v>
      </c>
      <c r="U8" s="203"/>
      <c r="V8" s="203" t="s">
        <v>436</v>
      </c>
      <c r="W8" s="203"/>
      <c r="X8" s="203" t="s">
        <v>436</v>
      </c>
      <c r="Y8" s="203"/>
      <c r="Z8" s="203" t="s">
        <v>436</v>
      </c>
      <c r="AA8" s="203"/>
      <c r="AB8" s="203" t="s">
        <v>436</v>
      </c>
      <c r="AC8" s="203"/>
      <c r="AD8" s="203" t="s">
        <v>436</v>
      </c>
      <c r="AE8" s="203"/>
      <c r="AF8" s="7"/>
      <c r="AG8" s="7"/>
      <c r="AH8" s="7"/>
      <c r="AI8" s="7"/>
      <c r="AJ8" s="7"/>
      <c r="AK8" s="7"/>
      <c r="AL8" s="7"/>
      <c r="AM8" s="7"/>
      <c r="AN8" s="7"/>
      <c r="AO8" s="7"/>
      <c r="AP8" s="7"/>
      <c r="AQ8" s="7"/>
      <c r="AR8" s="7"/>
      <c r="AS8" s="7"/>
    </row>
    <row r="9" spans="1:45">
      <c r="A9" s="403"/>
      <c r="B9" s="403"/>
      <c r="C9" s="403"/>
      <c r="D9" s="403"/>
      <c r="E9" s="403"/>
      <c r="F9" s="403"/>
      <c r="G9" s="403"/>
      <c r="H9" s="203" t="s">
        <v>424</v>
      </c>
      <c r="I9" s="203" t="s">
        <v>425</v>
      </c>
      <c r="J9" s="203" t="s">
        <v>424</v>
      </c>
      <c r="K9" s="203" t="s">
        <v>425</v>
      </c>
      <c r="L9" s="203" t="s">
        <v>424</v>
      </c>
      <c r="M9" s="203" t="s">
        <v>425</v>
      </c>
      <c r="N9" s="203" t="s">
        <v>424</v>
      </c>
      <c r="O9" s="203" t="s">
        <v>425</v>
      </c>
      <c r="P9" s="203" t="s">
        <v>424</v>
      </c>
      <c r="Q9" s="203" t="s">
        <v>425</v>
      </c>
      <c r="R9" s="203" t="s">
        <v>424</v>
      </c>
      <c r="S9" s="203" t="s">
        <v>425</v>
      </c>
      <c r="T9" s="203" t="s">
        <v>424</v>
      </c>
      <c r="U9" s="203" t="s">
        <v>425</v>
      </c>
      <c r="V9" s="203" t="s">
        <v>424</v>
      </c>
      <c r="W9" s="203" t="s">
        <v>425</v>
      </c>
      <c r="X9" s="203" t="s">
        <v>424</v>
      </c>
      <c r="Y9" s="203" t="s">
        <v>425</v>
      </c>
      <c r="Z9" s="203" t="s">
        <v>424</v>
      </c>
      <c r="AA9" s="203" t="s">
        <v>425</v>
      </c>
      <c r="AB9" s="203" t="s">
        <v>424</v>
      </c>
      <c r="AC9" s="203" t="s">
        <v>425</v>
      </c>
      <c r="AD9" s="203" t="s">
        <v>424</v>
      </c>
      <c r="AE9" s="203" t="s">
        <v>425</v>
      </c>
      <c r="AF9" s="7"/>
      <c r="AG9" s="7"/>
      <c r="AH9" s="7"/>
      <c r="AI9" s="7"/>
      <c r="AJ9" s="7"/>
      <c r="AK9" s="7"/>
      <c r="AL9" s="7"/>
      <c r="AM9" s="7"/>
      <c r="AN9" s="7"/>
      <c r="AO9" s="7"/>
      <c r="AP9" s="7"/>
      <c r="AQ9" s="7"/>
      <c r="AR9" s="7"/>
      <c r="AS9" s="7"/>
    </row>
    <row r="10" spans="1:45" ht="18.75" customHeight="1">
      <c r="A10" s="408" t="s">
        <v>428</v>
      </c>
      <c r="B10" s="205" t="s">
        <v>523</v>
      </c>
      <c r="C10" s="401" t="s">
        <v>429</v>
      </c>
      <c r="D10" s="391"/>
      <c r="E10" s="391"/>
      <c r="F10" s="391"/>
      <c r="G10" s="391"/>
      <c r="H10" s="160">
        <v>1</v>
      </c>
      <c r="I10" s="160"/>
      <c r="J10" s="160">
        <v>1</v>
      </c>
      <c r="K10" s="160"/>
      <c r="L10" s="160">
        <v>1</v>
      </c>
      <c r="M10" s="160"/>
      <c r="N10" s="160">
        <v>1</v>
      </c>
      <c r="O10" s="160"/>
      <c r="P10" s="160">
        <v>1</v>
      </c>
      <c r="Q10" s="160"/>
      <c r="R10" s="160">
        <v>1</v>
      </c>
      <c r="S10" s="160"/>
      <c r="T10" s="160">
        <v>1</v>
      </c>
      <c r="U10" s="160"/>
      <c r="V10" s="160">
        <v>1</v>
      </c>
      <c r="W10" s="160"/>
      <c r="X10" s="160">
        <v>1</v>
      </c>
      <c r="Y10" s="160"/>
      <c r="Z10" s="160">
        <v>1</v>
      </c>
      <c r="AA10" s="160"/>
      <c r="AB10" s="160">
        <v>1</v>
      </c>
      <c r="AC10" s="160"/>
      <c r="AD10" s="160">
        <v>1</v>
      </c>
      <c r="AE10" s="160"/>
      <c r="AF10" s="7"/>
      <c r="AG10" s="7"/>
      <c r="AH10" s="7"/>
      <c r="AI10" s="7"/>
      <c r="AJ10" s="7"/>
      <c r="AK10" s="7"/>
      <c r="AL10" s="7"/>
      <c r="AM10" s="7"/>
      <c r="AN10" s="7"/>
      <c r="AO10" s="7"/>
      <c r="AP10" s="7"/>
      <c r="AQ10" s="7"/>
      <c r="AR10" s="7"/>
      <c r="AS10" s="7"/>
    </row>
    <row r="11" spans="1:45" ht="18.75" customHeight="1">
      <c r="A11" s="409"/>
      <c r="B11" s="205" t="s">
        <v>524</v>
      </c>
      <c r="C11" s="401" t="s">
        <v>430</v>
      </c>
      <c r="D11" s="391"/>
      <c r="E11" s="391"/>
      <c r="F11" s="391"/>
      <c r="G11" s="391"/>
      <c r="H11" s="160">
        <v>1</v>
      </c>
      <c r="I11" s="160"/>
      <c r="J11" s="160">
        <v>1</v>
      </c>
      <c r="K11" s="160"/>
      <c r="L11" s="160">
        <v>1</v>
      </c>
      <c r="M11" s="160"/>
      <c r="N11" s="160">
        <v>1</v>
      </c>
      <c r="O11" s="160"/>
      <c r="P11" s="160">
        <v>1</v>
      </c>
      <c r="Q11" s="160"/>
      <c r="R11" s="160">
        <v>1</v>
      </c>
      <c r="S11" s="160"/>
      <c r="T11" s="160">
        <v>1</v>
      </c>
      <c r="U11" s="160"/>
      <c r="V11" s="160">
        <v>1</v>
      </c>
      <c r="W11" s="160"/>
      <c r="X11" s="160">
        <v>1</v>
      </c>
      <c r="Y11" s="160"/>
      <c r="Z11" s="160">
        <v>1</v>
      </c>
      <c r="AA11" s="160"/>
      <c r="AB11" s="160">
        <v>1</v>
      </c>
      <c r="AC11" s="160"/>
      <c r="AD11" s="160">
        <v>1</v>
      </c>
      <c r="AE11" s="160"/>
      <c r="AF11" s="7"/>
      <c r="AG11" s="7"/>
      <c r="AH11" s="7"/>
      <c r="AI11" s="7"/>
      <c r="AJ11" s="7"/>
      <c r="AK11" s="7"/>
      <c r="AL11" s="7"/>
      <c r="AM11" s="7"/>
      <c r="AN11" s="7"/>
      <c r="AO11" s="7"/>
      <c r="AP11" s="7"/>
      <c r="AQ11" s="7"/>
      <c r="AR11" s="7"/>
      <c r="AS11" s="7"/>
    </row>
    <row r="12" spans="1:45" ht="20.25" customHeight="1">
      <c r="A12" s="409"/>
      <c r="B12" s="205" t="s">
        <v>525</v>
      </c>
      <c r="C12" s="401" t="s">
        <v>431</v>
      </c>
      <c r="D12" s="391"/>
      <c r="E12" s="391"/>
      <c r="F12" s="391"/>
      <c r="G12" s="391"/>
      <c r="H12" s="160">
        <v>1</v>
      </c>
      <c r="I12" s="160"/>
      <c r="J12" s="160">
        <v>1</v>
      </c>
      <c r="K12" s="160"/>
      <c r="L12" s="160">
        <v>1</v>
      </c>
      <c r="M12" s="160"/>
      <c r="N12" s="160">
        <v>1</v>
      </c>
      <c r="O12" s="160"/>
      <c r="P12" s="160">
        <v>1</v>
      </c>
      <c r="Q12" s="160"/>
      <c r="R12" s="160">
        <v>1</v>
      </c>
      <c r="S12" s="160"/>
      <c r="T12" s="160">
        <v>1</v>
      </c>
      <c r="U12" s="160"/>
      <c r="V12" s="160">
        <v>1</v>
      </c>
      <c r="W12" s="160"/>
      <c r="X12" s="160">
        <v>1</v>
      </c>
      <c r="Y12" s="160"/>
      <c r="Z12" s="160">
        <v>1</v>
      </c>
      <c r="AA12" s="160"/>
      <c r="AB12" s="160">
        <v>1</v>
      </c>
      <c r="AC12" s="160"/>
      <c r="AD12" s="160">
        <v>1</v>
      </c>
      <c r="AE12" s="160"/>
      <c r="AF12" s="7"/>
      <c r="AG12" s="7"/>
      <c r="AH12" s="7"/>
      <c r="AI12" s="7"/>
      <c r="AJ12" s="7"/>
      <c r="AK12" s="7"/>
      <c r="AL12" s="7"/>
      <c r="AM12" s="7"/>
      <c r="AN12" s="7"/>
      <c r="AO12" s="7"/>
      <c r="AP12" s="7"/>
      <c r="AQ12" s="7"/>
      <c r="AR12" s="7"/>
      <c r="AS12" s="7"/>
    </row>
    <row r="13" spans="1:45" ht="66" customHeight="1">
      <c r="A13" s="409"/>
      <c r="B13" s="205" t="s">
        <v>526</v>
      </c>
      <c r="C13" s="411" t="s">
        <v>439</v>
      </c>
      <c r="D13" s="412"/>
      <c r="E13" s="412"/>
      <c r="F13" s="412"/>
      <c r="G13" s="413"/>
      <c r="H13" s="160">
        <v>1</v>
      </c>
      <c r="I13" s="160"/>
      <c r="J13" s="160">
        <v>1</v>
      </c>
      <c r="K13" s="160"/>
      <c r="L13" s="160">
        <v>1</v>
      </c>
      <c r="M13" s="160"/>
      <c r="N13" s="160">
        <v>1</v>
      </c>
      <c r="O13" s="160"/>
      <c r="P13" s="160">
        <v>1</v>
      </c>
      <c r="Q13" s="160"/>
      <c r="R13" s="160">
        <v>1</v>
      </c>
      <c r="S13" s="160"/>
      <c r="T13" s="160">
        <v>1</v>
      </c>
      <c r="U13" s="160"/>
      <c r="V13" s="160">
        <v>1</v>
      </c>
      <c r="W13" s="160"/>
      <c r="X13" s="160">
        <v>1</v>
      </c>
      <c r="Y13" s="160"/>
      <c r="Z13" s="160">
        <v>1</v>
      </c>
      <c r="AA13" s="160"/>
      <c r="AB13" s="160">
        <v>1</v>
      </c>
      <c r="AC13" s="160"/>
      <c r="AD13" s="160">
        <v>1</v>
      </c>
      <c r="AE13" s="160"/>
      <c r="AF13" s="7"/>
      <c r="AG13" s="7"/>
      <c r="AH13" s="7"/>
      <c r="AI13" s="7"/>
      <c r="AJ13" s="7"/>
      <c r="AK13" s="7"/>
      <c r="AL13" s="7"/>
      <c r="AM13" s="7"/>
      <c r="AN13" s="7"/>
      <c r="AO13" s="7"/>
      <c r="AP13" s="7"/>
      <c r="AQ13" s="7"/>
      <c r="AR13" s="7"/>
      <c r="AS13" s="7"/>
    </row>
    <row r="14" spans="1:45" ht="45.75" customHeight="1">
      <c r="A14" s="409"/>
      <c r="B14" s="205" t="s">
        <v>527</v>
      </c>
      <c r="C14" s="392" t="s">
        <v>440</v>
      </c>
      <c r="D14" s="392"/>
      <c r="E14" s="392"/>
      <c r="F14" s="392"/>
      <c r="G14" s="392"/>
      <c r="H14" s="160">
        <v>1</v>
      </c>
      <c r="I14" s="160"/>
      <c r="J14" s="160">
        <v>1</v>
      </c>
      <c r="K14" s="160"/>
      <c r="L14" s="160">
        <v>1</v>
      </c>
      <c r="M14" s="160"/>
      <c r="N14" s="160">
        <v>1</v>
      </c>
      <c r="O14" s="160"/>
      <c r="P14" s="160">
        <v>1</v>
      </c>
      <c r="Q14" s="160"/>
      <c r="R14" s="160">
        <v>1</v>
      </c>
      <c r="S14" s="160"/>
      <c r="T14" s="160">
        <v>1</v>
      </c>
      <c r="U14" s="160"/>
      <c r="V14" s="160">
        <v>1</v>
      </c>
      <c r="W14" s="160"/>
      <c r="X14" s="160">
        <v>1</v>
      </c>
      <c r="Y14" s="160"/>
      <c r="Z14" s="160">
        <v>1</v>
      </c>
      <c r="AA14" s="160"/>
      <c r="AB14" s="160">
        <v>1</v>
      </c>
      <c r="AC14" s="160"/>
      <c r="AD14" s="160">
        <v>1</v>
      </c>
      <c r="AE14" s="160"/>
      <c r="AF14" s="7"/>
      <c r="AG14" s="7"/>
      <c r="AH14" s="7"/>
      <c r="AI14" s="7"/>
      <c r="AJ14" s="7"/>
      <c r="AK14" s="7"/>
      <c r="AL14" s="7"/>
      <c r="AM14" s="7"/>
      <c r="AN14" s="7"/>
      <c r="AO14" s="7"/>
      <c r="AP14" s="7"/>
      <c r="AQ14" s="7"/>
      <c r="AR14" s="7"/>
      <c r="AS14" s="7"/>
    </row>
    <row r="15" spans="1:45" ht="36.75" customHeight="1">
      <c r="A15" s="409"/>
      <c r="B15" s="205" t="s">
        <v>528</v>
      </c>
      <c r="C15" s="404" t="s">
        <v>474</v>
      </c>
      <c r="D15" s="393"/>
      <c r="E15" s="393"/>
      <c r="F15" s="393"/>
      <c r="G15" s="394"/>
      <c r="H15" s="160">
        <v>1</v>
      </c>
      <c r="I15" s="160"/>
      <c r="J15" s="160">
        <v>1</v>
      </c>
      <c r="K15" s="160"/>
      <c r="L15" s="160">
        <v>1</v>
      </c>
      <c r="M15" s="160"/>
      <c r="N15" s="160">
        <v>1</v>
      </c>
      <c r="O15" s="160"/>
      <c r="P15" s="160">
        <v>1</v>
      </c>
      <c r="Q15" s="160"/>
      <c r="R15" s="160">
        <v>1</v>
      </c>
      <c r="S15" s="160"/>
      <c r="T15" s="160">
        <v>1</v>
      </c>
      <c r="U15" s="160"/>
      <c r="V15" s="160">
        <v>1</v>
      </c>
      <c r="W15" s="160"/>
      <c r="X15" s="160">
        <v>1</v>
      </c>
      <c r="Y15" s="160"/>
      <c r="Z15" s="160">
        <v>1</v>
      </c>
      <c r="AA15" s="160"/>
      <c r="AB15" s="160">
        <v>1</v>
      </c>
      <c r="AC15" s="160"/>
      <c r="AD15" s="160">
        <v>1</v>
      </c>
      <c r="AE15" s="160"/>
      <c r="AF15" s="7"/>
      <c r="AG15" s="7"/>
      <c r="AH15" s="7"/>
      <c r="AI15" s="7"/>
      <c r="AJ15" s="7"/>
      <c r="AK15" s="7"/>
      <c r="AL15" s="7"/>
      <c r="AM15" s="7"/>
      <c r="AN15" s="7"/>
      <c r="AO15" s="7"/>
      <c r="AP15" s="7"/>
      <c r="AQ15" s="7"/>
      <c r="AR15" s="7"/>
      <c r="AS15" s="7"/>
    </row>
    <row r="16" spans="1:45" ht="15" customHeight="1">
      <c r="A16" s="409"/>
      <c r="B16" s="205" t="s">
        <v>529</v>
      </c>
      <c r="C16" s="392" t="s">
        <v>441</v>
      </c>
      <c r="D16" s="392"/>
      <c r="E16" s="392"/>
      <c r="F16" s="392"/>
      <c r="G16" s="392"/>
      <c r="H16" s="160">
        <v>1</v>
      </c>
      <c r="I16" s="160"/>
      <c r="J16" s="160">
        <v>1</v>
      </c>
      <c r="K16" s="160"/>
      <c r="L16" s="160">
        <v>1</v>
      </c>
      <c r="M16" s="160"/>
      <c r="N16" s="160">
        <v>1</v>
      </c>
      <c r="O16" s="160"/>
      <c r="P16" s="160">
        <v>1</v>
      </c>
      <c r="Q16" s="160"/>
      <c r="R16" s="160">
        <v>1</v>
      </c>
      <c r="S16" s="160"/>
      <c r="T16" s="160">
        <v>1</v>
      </c>
      <c r="U16" s="160"/>
      <c r="V16" s="160">
        <v>1</v>
      </c>
      <c r="W16" s="160"/>
      <c r="X16" s="160">
        <v>1</v>
      </c>
      <c r="Y16" s="160"/>
      <c r="Z16" s="160">
        <v>1</v>
      </c>
      <c r="AA16" s="160"/>
      <c r="AB16" s="160">
        <v>1</v>
      </c>
      <c r="AC16" s="160"/>
      <c r="AD16" s="160">
        <v>1</v>
      </c>
      <c r="AE16" s="160"/>
      <c r="AF16" s="7"/>
      <c r="AG16" s="7"/>
      <c r="AH16" s="7"/>
      <c r="AI16" s="7"/>
      <c r="AJ16" s="7"/>
      <c r="AK16" s="7"/>
      <c r="AL16" s="7"/>
      <c r="AM16" s="7"/>
      <c r="AN16" s="7"/>
      <c r="AO16" s="7"/>
      <c r="AP16" s="7"/>
      <c r="AQ16" s="7"/>
      <c r="AR16" s="7"/>
      <c r="AS16" s="7"/>
    </row>
    <row r="17" spans="1:45" ht="33.75" customHeight="1">
      <c r="A17" s="409"/>
      <c r="B17" s="205" t="s">
        <v>530</v>
      </c>
      <c r="C17" s="392" t="s">
        <v>442</v>
      </c>
      <c r="D17" s="392"/>
      <c r="E17" s="392"/>
      <c r="F17" s="392"/>
      <c r="G17" s="392"/>
      <c r="H17" s="160">
        <v>1</v>
      </c>
      <c r="I17" s="160"/>
      <c r="J17" s="160">
        <v>1</v>
      </c>
      <c r="K17" s="160"/>
      <c r="L17" s="160">
        <v>1</v>
      </c>
      <c r="M17" s="160"/>
      <c r="N17" s="160">
        <v>1</v>
      </c>
      <c r="O17" s="160"/>
      <c r="P17" s="160">
        <v>1</v>
      </c>
      <c r="Q17" s="160"/>
      <c r="R17" s="160">
        <v>1</v>
      </c>
      <c r="S17" s="160"/>
      <c r="T17" s="160">
        <v>1</v>
      </c>
      <c r="U17" s="160"/>
      <c r="V17" s="160">
        <v>1</v>
      </c>
      <c r="W17" s="160"/>
      <c r="X17" s="160">
        <v>1</v>
      </c>
      <c r="Y17" s="160"/>
      <c r="Z17" s="160">
        <v>1</v>
      </c>
      <c r="AA17" s="160"/>
      <c r="AB17" s="160">
        <v>1</v>
      </c>
      <c r="AC17" s="160"/>
      <c r="AD17" s="160">
        <v>1</v>
      </c>
      <c r="AE17" s="160"/>
      <c r="AF17" s="7"/>
      <c r="AG17" s="7"/>
      <c r="AH17" s="7"/>
      <c r="AI17" s="7"/>
      <c r="AJ17" s="7"/>
      <c r="AK17" s="7"/>
      <c r="AL17" s="7"/>
      <c r="AM17" s="7"/>
      <c r="AN17" s="7"/>
      <c r="AO17" s="7"/>
      <c r="AP17" s="7"/>
      <c r="AQ17" s="7"/>
      <c r="AR17" s="7"/>
      <c r="AS17" s="7"/>
    </row>
    <row r="18" spans="1:45" ht="21" customHeight="1">
      <c r="A18" s="409"/>
      <c r="B18" s="205" t="s">
        <v>531</v>
      </c>
      <c r="C18" s="392" t="s">
        <v>443</v>
      </c>
      <c r="D18" s="392"/>
      <c r="E18" s="392"/>
      <c r="F18" s="392"/>
      <c r="G18" s="392"/>
      <c r="H18" s="160">
        <v>1</v>
      </c>
      <c r="I18" s="160"/>
      <c r="J18" s="160">
        <v>1</v>
      </c>
      <c r="K18" s="160"/>
      <c r="L18" s="160">
        <v>1</v>
      </c>
      <c r="M18" s="160"/>
      <c r="N18" s="160">
        <v>1</v>
      </c>
      <c r="O18" s="160"/>
      <c r="P18" s="160">
        <v>1</v>
      </c>
      <c r="Q18" s="160"/>
      <c r="R18" s="160">
        <v>1</v>
      </c>
      <c r="S18" s="160"/>
      <c r="T18" s="160">
        <v>1</v>
      </c>
      <c r="U18" s="160"/>
      <c r="V18" s="160">
        <v>1</v>
      </c>
      <c r="W18" s="160"/>
      <c r="X18" s="160">
        <v>1</v>
      </c>
      <c r="Y18" s="160"/>
      <c r="Z18" s="160">
        <v>1</v>
      </c>
      <c r="AA18" s="160"/>
      <c r="AB18" s="160">
        <v>1</v>
      </c>
      <c r="AC18" s="160"/>
      <c r="AD18" s="160">
        <v>1</v>
      </c>
      <c r="AE18" s="160"/>
      <c r="AF18" s="7"/>
      <c r="AG18" s="7"/>
      <c r="AH18" s="7"/>
      <c r="AI18" s="7"/>
      <c r="AJ18" s="7"/>
      <c r="AK18" s="7"/>
      <c r="AL18" s="7"/>
      <c r="AM18" s="7"/>
      <c r="AN18" s="7"/>
      <c r="AO18" s="7"/>
      <c r="AP18" s="7"/>
      <c r="AQ18" s="7"/>
      <c r="AR18" s="7"/>
      <c r="AS18" s="7"/>
    </row>
    <row r="19" spans="1:45" ht="23.25" customHeight="1">
      <c r="A19" s="409"/>
      <c r="B19" s="205" t="s">
        <v>532</v>
      </c>
      <c r="C19" s="392" t="s">
        <v>444</v>
      </c>
      <c r="D19" s="392"/>
      <c r="E19" s="392"/>
      <c r="F19" s="392"/>
      <c r="G19" s="392"/>
      <c r="H19" s="160">
        <v>1</v>
      </c>
      <c r="I19" s="160"/>
      <c r="J19" s="160">
        <v>1</v>
      </c>
      <c r="K19" s="160"/>
      <c r="L19" s="160">
        <v>1</v>
      </c>
      <c r="M19" s="160"/>
      <c r="N19" s="160">
        <v>1</v>
      </c>
      <c r="O19" s="160"/>
      <c r="P19" s="160">
        <v>1</v>
      </c>
      <c r="Q19" s="160"/>
      <c r="R19" s="160">
        <v>1</v>
      </c>
      <c r="S19" s="160"/>
      <c r="T19" s="160">
        <v>1</v>
      </c>
      <c r="U19" s="160"/>
      <c r="V19" s="160">
        <v>1</v>
      </c>
      <c r="W19" s="160"/>
      <c r="X19" s="160">
        <v>1</v>
      </c>
      <c r="Y19" s="160"/>
      <c r="Z19" s="160">
        <v>1</v>
      </c>
      <c r="AA19" s="160"/>
      <c r="AB19" s="160">
        <v>1</v>
      </c>
      <c r="AC19" s="160"/>
      <c r="AD19" s="160">
        <v>1</v>
      </c>
      <c r="AE19" s="160"/>
      <c r="AF19" s="7"/>
      <c r="AG19" s="7"/>
      <c r="AH19" s="7"/>
      <c r="AI19" s="7"/>
      <c r="AJ19" s="7"/>
      <c r="AK19" s="7"/>
      <c r="AL19" s="7"/>
      <c r="AM19" s="7"/>
      <c r="AN19" s="7"/>
      <c r="AO19" s="7"/>
      <c r="AP19" s="7"/>
      <c r="AQ19" s="7"/>
      <c r="AR19" s="7"/>
      <c r="AS19" s="7"/>
    </row>
    <row r="20" spans="1:45" ht="33" customHeight="1">
      <c r="A20" s="409"/>
      <c r="B20" s="205" t="s">
        <v>533</v>
      </c>
      <c r="C20" s="392" t="s">
        <v>445</v>
      </c>
      <c r="D20" s="392"/>
      <c r="E20" s="392"/>
      <c r="F20" s="392"/>
      <c r="G20" s="392"/>
      <c r="H20" s="164">
        <v>1</v>
      </c>
      <c r="I20" s="164"/>
      <c r="J20" s="164">
        <v>1</v>
      </c>
      <c r="K20" s="160"/>
      <c r="L20" s="164">
        <v>1</v>
      </c>
      <c r="M20" s="160"/>
      <c r="N20" s="164">
        <v>1</v>
      </c>
      <c r="O20" s="160"/>
      <c r="P20" s="164">
        <v>1</v>
      </c>
      <c r="Q20" s="160"/>
      <c r="R20" s="164">
        <v>1</v>
      </c>
      <c r="S20" s="160"/>
      <c r="T20" s="164">
        <v>1</v>
      </c>
      <c r="U20" s="164"/>
      <c r="V20" s="164">
        <v>1</v>
      </c>
      <c r="W20" s="160"/>
      <c r="X20" s="164">
        <v>1</v>
      </c>
      <c r="Y20" s="160"/>
      <c r="Z20" s="164">
        <v>1</v>
      </c>
      <c r="AA20" s="160"/>
      <c r="AB20" s="164">
        <v>1</v>
      </c>
      <c r="AC20" s="160"/>
      <c r="AD20" s="164">
        <v>1</v>
      </c>
      <c r="AE20" s="160"/>
      <c r="AF20" s="7"/>
      <c r="AG20" s="7"/>
      <c r="AH20" s="7"/>
      <c r="AI20" s="7"/>
      <c r="AJ20" s="7"/>
      <c r="AK20" s="7"/>
      <c r="AL20" s="7"/>
      <c r="AM20" s="7"/>
      <c r="AN20" s="7"/>
      <c r="AO20" s="7"/>
      <c r="AP20" s="7"/>
      <c r="AQ20" s="7"/>
      <c r="AR20" s="7"/>
      <c r="AS20" s="7"/>
    </row>
    <row r="21" spans="1:45" ht="21.75" customHeight="1">
      <c r="A21" s="409"/>
      <c r="B21" s="205" t="s">
        <v>534</v>
      </c>
      <c r="C21" s="393" t="s">
        <v>446</v>
      </c>
      <c r="D21" s="393"/>
      <c r="E21" s="393"/>
      <c r="F21" s="393"/>
      <c r="G21" s="394"/>
      <c r="H21" s="164">
        <v>1</v>
      </c>
      <c r="I21" s="164"/>
      <c r="J21" s="164">
        <v>1</v>
      </c>
      <c r="K21" s="160"/>
      <c r="L21" s="164">
        <v>1</v>
      </c>
      <c r="M21" s="160"/>
      <c r="N21" s="164">
        <v>1</v>
      </c>
      <c r="O21" s="160"/>
      <c r="P21" s="164">
        <v>1</v>
      </c>
      <c r="Q21" s="160"/>
      <c r="R21" s="164">
        <v>1</v>
      </c>
      <c r="S21" s="160"/>
      <c r="T21" s="164">
        <v>1</v>
      </c>
      <c r="U21" s="164"/>
      <c r="V21" s="164">
        <v>1</v>
      </c>
      <c r="W21" s="160"/>
      <c r="X21" s="164">
        <v>1</v>
      </c>
      <c r="Y21" s="160"/>
      <c r="Z21" s="164">
        <v>1</v>
      </c>
      <c r="AA21" s="160"/>
      <c r="AB21" s="164">
        <v>1</v>
      </c>
      <c r="AC21" s="160"/>
      <c r="AD21" s="164">
        <v>1</v>
      </c>
      <c r="AE21" s="160"/>
      <c r="AF21" s="7"/>
      <c r="AG21" s="7"/>
      <c r="AH21" s="7"/>
      <c r="AI21" s="7"/>
      <c r="AJ21" s="7"/>
      <c r="AK21" s="7"/>
      <c r="AL21" s="7"/>
      <c r="AM21" s="7"/>
      <c r="AN21" s="7"/>
      <c r="AO21" s="7"/>
      <c r="AP21" s="7"/>
      <c r="AQ21" s="7"/>
      <c r="AR21" s="7"/>
      <c r="AS21" s="7"/>
    </row>
    <row r="22" spans="1:45" ht="52.5" customHeight="1">
      <c r="A22" s="409"/>
      <c r="B22" s="205" t="s">
        <v>535</v>
      </c>
      <c r="C22" s="393" t="s">
        <v>455</v>
      </c>
      <c r="D22" s="393"/>
      <c r="E22" s="393"/>
      <c r="F22" s="393"/>
      <c r="G22" s="394"/>
      <c r="H22" s="164">
        <v>1</v>
      </c>
      <c r="I22" s="164"/>
      <c r="J22" s="164">
        <v>1</v>
      </c>
      <c r="K22" s="160"/>
      <c r="L22" s="164">
        <v>1</v>
      </c>
      <c r="M22" s="160"/>
      <c r="N22" s="164">
        <v>1</v>
      </c>
      <c r="O22" s="160"/>
      <c r="P22" s="164">
        <v>1</v>
      </c>
      <c r="Q22" s="160"/>
      <c r="R22" s="164">
        <v>1</v>
      </c>
      <c r="S22" s="160"/>
      <c r="T22" s="164">
        <v>1</v>
      </c>
      <c r="U22" s="164"/>
      <c r="V22" s="164">
        <v>1</v>
      </c>
      <c r="W22" s="160"/>
      <c r="X22" s="164">
        <v>1</v>
      </c>
      <c r="Y22" s="160"/>
      <c r="Z22" s="164">
        <v>1</v>
      </c>
      <c r="AA22" s="160"/>
      <c r="AB22" s="164">
        <v>1</v>
      </c>
      <c r="AC22" s="160"/>
      <c r="AD22" s="164">
        <v>1</v>
      </c>
      <c r="AE22" s="160"/>
      <c r="AF22" s="7"/>
      <c r="AG22" s="7"/>
      <c r="AH22" s="7"/>
      <c r="AI22" s="7"/>
      <c r="AJ22" s="7"/>
      <c r="AK22" s="7"/>
      <c r="AL22" s="7"/>
      <c r="AM22" s="7"/>
      <c r="AN22" s="7"/>
      <c r="AO22" s="7"/>
      <c r="AP22" s="7"/>
      <c r="AQ22" s="7"/>
      <c r="AR22" s="7"/>
      <c r="AS22" s="7"/>
    </row>
    <row r="23" spans="1:45" ht="21.75" customHeight="1">
      <c r="A23" s="409"/>
      <c r="B23" s="205" t="s">
        <v>536</v>
      </c>
      <c r="C23" s="392" t="s">
        <v>588</v>
      </c>
      <c r="D23" s="392"/>
      <c r="E23" s="392"/>
      <c r="F23" s="392"/>
      <c r="G23" s="392"/>
      <c r="H23" s="164">
        <v>1</v>
      </c>
      <c r="I23" s="164"/>
      <c r="J23" s="164">
        <v>1</v>
      </c>
      <c r="K23" s="160"/>
      <c r="L23" s="164">
        <v>1</v>
      </c>
      <c r="M23" s="160"/>
      <c r="N23" s="164">
        <v>1</v>
      </c>
      <c r="O23" s="160"/>
      <c r="P23" s="164">
        <v>1</v>
      </c>
      <c r="Q23" s="160"/>
      <c r="R23" s="164">
        <v>1</v>
      </c>
      <c r="S23" s="160"/>
      <c r="T23" s="164">
        <v>1</v>
      </c>
      <c r="U23" s="164"/>
      <c r="V23" s="164">
        <v>1</v>
      </c>
      <c r="W23" s="160"/>
      <c r="X23" s="164">
        <v>1</v>
      </c>
      <c r="Y23" s="160"/>
      <c r="Z23" s="164">
        <v>1</v>
      </c>
      <c r="AA23" s="160"/>
      <c r="AB23" s="164">
        <v>1</v>
      </c>
      <c r="AC23" s="160"/>
      <c r="AD23" s="164">
        <v>1</v>
      </c>
      <c r="AE23" s="160"/>
      <c r="AF23" s="7"/>
      <c r="AG23" s="7"/>
      <c r="AH23" s="7"/>
      <c r="AI23" s="7"/>
      <c r="AJ23" s="7"/>
      <c r="AK23" s="7"/>
      <c r="AL23" s="7"/>
      <c r="AM23" s="7"/>
      <c r="AN23" s="7"/>
      <c r="AO23" s="7"/>
      <c r="AP23" s="7"/>
      <c r="AQ23" s="7"/>
      <c r="AR23" s="7"/>
      <c r="AS23" s="7"/>
    </row>
    <row r="24" spans="1:45" ht="33" customHeight="1">
      <c r="A24" s="410"/>
      <c r="B24" s="205" t="s">
        <v>537</v>
      </c>
      <c r="C24" s="392" t="s">
        <v>468</v>
      </c>
      <c r="D24" s="392"/>
      <c r="E24" s="392"/>
      <c r="F24" s="392"/>
      <c r="G24" s="392"/>
      <c r="H24" s="175"/>
      <c r="I24" s="175"/>
      <c r="J24" s="204"/>
      <c r="K24" s="204"/>
      <c r="L24" s="176"/>
      <c r="M24" s="176"/>
      <c r="N24" s="176"/>
      <c r="O24" s="176"/>
      <c r="P24" s="176"/>
      <c r="Q24" s="176"/>
      <c r="R24" s="176"/>
      <c r="S24" s="176"/>
      <c r="T24" s="175"/>
      <c r="U24" s="175"/>
      <c r="V24" s="204"/>
      <c r="W24" s="204"/>
      <c r="X24" s="176"/>
      <c r="Y24" s="176"/>
      <c r="Z24" s="176"/>
      <c r="AA24" s="176"/>
      <c r="AB24" s="176"/>
      <c r="AC24" s="176"/>
      <c r="AD24" s="176"/>
      <c r="AE24" s="176"/>
      <c r="AF24" s="379" t="s">
        <v>555</v>
      </c>
      <c r="AG24" s="379"/>
      <c r="AH24" s="379" t="s">
        <v>556</v>
      </c>
      <c r="AI24" s="379"/>
      <c r="AJ24" s="7"/>
      <c r="AK24" s="7"/>
      <c r="AL24" s="7"/>
      <c r="AM24" s="7"/>
      <c r="AN24" s="7"/>
      <c r="AO24" s="7"/>
      <c r="AP24" s="7"/>
      <c r="AQ24" s="7"/>
      <c r="AR24" s="7"/>
      <c r="AS24" s="7"/>
    </row>
    <row r="25" spans="1:45" ht="15" thickBot="1">
      <c r="A25" s="405" t="s">
        <v>11</v>
      </c>
      <c r="B25" s="406"/>
      <c r="C25" s="406"/>
      <c r="D25" s="406"/>
      <c r="E25" s="406"/>
      <c r="F25" s="406"/>
      <c r="G25" s="407"/>
      <c r="H25" s="219">
        <f>SUM(H10:H23)/14</f>
        <v>1</v>
      </c>
      <c r="I25" s="219">
        <f>SUM(I10:I23)/14</f>
        <v>0</v>
      </c>
      <c r="J25" s="220">
        <f>SUM(J10:J24)/15</f>
        <v>0.93333333333333335</v>
      </c>
      <c r="K25" s="220">
        <f>SUM(K10:K24)/15</f>
        <v>0</v>
      </c>
      <c r="L25" s="210">
        <f t="shared" ref="L25:U25" si="0">SUM(L10:L23)/14</f>
        <v>1</v>
      </c>
      <c r="M25" s="210">
        <f t="shared" si="0"/>
        <v>0</v>
      </c>
      <c r="N25" s="210">
        <f t="shared" si="0"/>
        <v>1</v>
      </c>
      <c r="O25" s="210">
        <f t="shared" si="0"/>
        <v>0</v>
      </c>
      <c r="P25" s="210">
        <f t="shared" si="0"/>
        <v>1</v>
      </c>
      <c r="Q25" s="210">
        <f t="shared" si="0"/>
        <v>0</v>
      </c>
      <c r="R25" s="210">
        <f t="shared" si="0"/>
        <v>1</v>
      </c>
      <c r="S25" s="210">
        <f t="shared" si="0"/>
        <v>0</v>
      </c>
      <c r="T25" s="209">
        <f t="shared" si="0"/>
        <v>1</v>
      </c>
      <c r="U25" s="209">
        <f t="shared" si="0"/>
        <v>0</v>
      </c>
      <c r="V25" s="210">
        <f>SUM(V10:V24)/15</f>
        <v>0.93333333333333335</v>
      </c>
      <c r="W25" s="210">
        <f>SUM(W10:W24)/15</f>
        <v>0</v>
      </c>
      <c r="X25" s="210">
        <f t="shared" ref="X25:AE25" si="1">SUM(X10:X23)/14</f>
        <v>1</v>
      </c>
      <c r="Y25" s="210">
        <f t="shared" si="1"/>
        <v>0</v>
      </c>
      <c r="Z25" s="210">
        <f t="shared" si="1"/>
        <v>1</v>
      </c>
      <c r="AA25" s="210">
        <f t="shared" si="1"/>
        <v>0</v>
      </c>
      <c r="AB25" s="210">
        <f t="shared" si="1"/>
        <v>1</v>
      </c>
      <c r="AC25" s="210">
        <f t="shared" si="1"/>
        <v>0</v>
      </c>
      <c r="AD25" s="210">
        <f t="shared" si="1"/>
        <v>1</v>
      </c>
      <c r="AE25" s="210">
        <f t="shared" si="1"/>
        <v>0</v>
      </c>
      <c r="AF25" s="208">
        <f>SUM(H25+J25+L25+N25+P25+R25)</f>
        <v>5.9333333333333336</v>
      </c>
      <c r="AG25" s="208">
        <f>SUM(I25+K25+M25+O25+Q25+S25)</f>
        <v>0</v>
      </c>
      <c r="AH25" s="208">
        <f>SUM(T25+V25+X25+Z25+AB25+AD25)</f>
        <v>5.9333333333333336</v>
      </c>
      <c r="AI25" s="208">
        <f>SUM(U25+W25+Y25+AA25+AC25+AE25)</f>
        <v>0</v>
      </c>
      <c r="AJ25" s="7"/>
      <c r="AK25" s="7"/>
      <c r="AL25" s="7"/>
      <c r="AM25" s="7"/>
      <c r="AN25" s="7"/>
      <c r="AO25" s="7"/>
      <c r="AP25" s="7"/>
      <c r="AQ25" s="7"/>
      <c r="AR25" s="7"/>
      <c r="AS25" s="7"/>
    </row>
    <row r="26" spans="1:45" ht="41.25" customHeight="1" thickBot="1">
      <c r="A26" s="206"/>
      <c r="B26" s="189"/>
      <c r="C26" s="189"/>
      <c r="D26" s="189"/>
      <c r="E26" s="189"/>
      <c r="F26" s="189"/>
      <c r="G26" s="189"/>
      <c r="H26" s="383" t="s">
        <v>555</v>
      </c>
      <c r="I26" s="384"/>
      <c r="J26" s="383" t="s">
        <v>556</v>
      </c>
      <c r="K26" s="384"/>
      <c r="L26" s="207"/>
      <c r="M26" s="207"/>
      <c r="N26" s="207"/>
      <c r="O26" s="207"/>
      <c r="P26" s="207"/>
      <c r="Q26" s="207"/>
      <c r="R26" s="207"/>
      <c r="S26" s="207"/>
      <c r="T26" s="207"/>
      <c r="U26" s="207"/>
      <c r="V26" s="207"/>
      <c r="W26" s="207"/>
      <c r="X26" s="207"/>
      <c r="Y26" s="207"/>
      <c r="Z26" s="207"/>
      <c r="AA26" s="207"/>
      <c r="AB26" s="207"/>
      <c r="AC26" s="207"/>
      <c r="AD26" s="207"/>
      <c r="AE26" s="207"/>
      <c r="AF26" s="7"/>
      <c r="AG26" s="7"/>
      <c r="AH26" s="7"/>
      <c r="AI26" s="7"/>
      <c r="AJ26" s="7"/>
      <c r="AK26" s="7"/>
      <c r="AL26" s="7"/>
      <c r="AM26" s="7"/>
      <c r="AN26" s="7"/>
      <c r="AO26" s="7"/>
      <c r="AP26" s="7"/>
      <c r="AQ26" s="7"/>
      <c r="AR26" s="7"/>
      <c r="AS26" s="7"/>
    </row>
    <row r="27" spans="1:45">
      <c r="A27" s="161"/>
      <c r="B27" s="162"/>
      <c r="C27" s="162"/>
      <c r="D27" s="162"/>
      <c r="E27" s="162"/>
      <c r="F27" s="162"/>
      <c r="G27" s="163"/>
      <c r="H27" s="395" t="s">
        <v>438</v>
      </c>
      <c r="I27" s="395"/>
      <c r="J27" s="395" t="s">
        <v>438</v>
      </c>
      <c r="K27" s="395"/>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row>
    <row r="28" spans="1:45">
      <c r="A28" s="161"/>
      <c r="B28" s="162"/>
      <c r="C28" s="162"/>
      <c r="D28" s="162"/>
      <c r="E28" s="162"/>
      <c r="F28" s="162"/>
      <c r="G28" s="163"/>
      <c r="H28" s="203" t="s">
        <v>436</v>
      </c>
      <c r="I28" s="203"/>
      <c r="J28" s="203" t="s">
        <v>436</v>
      </c>
      <c r="K28" s="203"/>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row>
    <row r="29" spans="1:45" ht="18" customHeight="1">
      <c r="A29" s="414" t="s">
        <v>437</v>
      </c>
      <c r="B29" s="165" t="s">
        <v>538</v>
      </c>
      <c r="C29" s="390" t="s">
        <v>447</v>
      </c>
      <c r="D29" s="391"/>
      <c r="E29" s="391"/>
      <c r="F29" s="391"/>
      <c r="G29" s="391"/>
      <c r="H29" s="160">
        <v>1</v>
      </c>
      <c r="I29" s="160"/>
      <c r="J29" s="160">
        <v>1</v>
      </c>
      <c r="K29" s="160"/>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45" ht="18" customHeight="1">
      <c r="A30" s="414"/>
      <c r="B30" s="165" t="s">
        <v>539</v>
      </c>
      <c r="C30" s="390" t="s">
        <v>449</v>
      </c>
      <c r="D30" s="391"/>
      <c r="E30" s="391"/>
      <c r="F30" s="391"/>
      <c r="G30" s="391"/>
      <c r="H30" s="160">
        <v>1</v>
      </c>
      <c r="I30" s="160"/>
      <c r="J30" s="160">
        <v>1</v>
      </c>
      <c r="K30" s="160"/>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row>
    <row r="31" spans="1:45" ht="18" customHeight="1">
      <c r="A31" s="414"/>
      <c r="B31" s="165" t="s">
        <v>540</v>
      </c>
      <c r="C31" s="390" t="s">
        <v>448</v>
      </c>
      <c r="D31" s="391"/>
      <c r="E31" s="391"/>
      <c r="F31" s="391"/>
      <c r="G31" s="391"/>
      <c r="H31" s="160">
        <v>1</v>
      </c>
      <c r="I31" s="160"/>
      <c r="J31" s="160">
        <v>1</v>
      </c>
      <c r="K31" s="160"/>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row>
    <row r="32" spans="1:45" ht="18" customHeight="1">
      <c r="A32" s="414"/>
      <c r="B32" s="165" t="s">
        <v>541</v>
      </c>
      <c r="C32" s="390" t="s">
        <v>431</v>
      </c>
      <c r="D32" s="391"/>
      <c r="E32" s="391"/>
      <c r="F32" s="391"/>
      <c r="G32" s="391"/>
      <c r="H32" s="160">
        <v>1</v>
      </c>
      <c r="I32" s="160"/>
      <c r="J32" s="160">
        <v>1</v>
      </c>
      <c r="K32" s="160"/>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row>
    <row r="33" spans="1:45" ht="21.75" customHeight="1">
      <c r="A33" s="414"/>
      <c r="B33" s="165" t="s">
        <v>542</v>
      </c>
      <c r="C33" s="392" t="s">
        <v>450</v>
      </c>
      <c r="D33" s="392"/>
      <c r="E33" s="392"/>
      <c r="F33" s="392"/>
      <c r="G33" s="392"/>
      <c r="H33" s="160">
        <v>1</v>
      </c>
      <c r="I33" s="160"/>
      <c r="J33" s="160">
        <v>1</v>
      </c>
      <c r="K33" s="160"/>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row>
    <row r="34" spans="1:45" ht="31.5" customHeight="1">
      <c r="A34" s="414"/>
      <c r="B34" s="165" t="s">
        <v>543</v>
      </c>
      <c r="C34" s="392" t="s">
        <v>451</v>
      </c>
      <c r="D34" s="392"/>
      <c r="E34" s="392"/>
      <c r="F34" s="392"/>
      <c r="G34" s="392"/>
      <c r="H34" s="160">
        <v>1</v>
      </c>
      <c r="I34" s="160"/>
      <c r="J34" s="160">
        <v>1</v>
      </c>
      <c r="K34" s="160"/>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row>
    <row r="35" spans="1:45" ht="63.75" customHeight="1">
      <c r="A35" s="414"/>
      <c r="B35" s="165" t="s">
        <v>544</v>
      </c>
      <c r="C35" s="411" t="s">
        <v>439</v>
      </c>
      <c r="D35" s="412"/>
      <c r="E35" s="412"/>
      <c r="F35" s="412"/>
      <c r="G35" s="413"/>
      <c r="H35" s="160">
        <v>1</v>
      </c>
      <c r="I35" s="160"/>
      <c r="J35" s="160">
        <v>1</v>
      </c>
      <c r="K35" s="160"/>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row>
    <row r="36" spans="1:45" ht="30.75" customHeight="1">
      <c r="A36" s="414"/>
      <c r="B36" s="165" t="s">
        <v>545</v>
      </c>
      <c r="C36" s="392" t="s">
        <v>440</v>
      </c>
      <c r="D36" s="392"/>
      <c r="E36" s="392"/>
      <c r="F36" s="392"/>
      <c r="G36" s="392"/>
      <c r="H36" s="160">
        <v>1</v>
      </c>
      <c r="I36" s="160"/>
      <c r="J36" s="160">
        <v>1</v>
      </c>
      <c r="K36" s="160"/>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row>
    <row r="37" spans="1:45" ht="30.75" customHeight="1">
      <c r="A37" s="414"/>
      <c r="B37" s="165" t="s">
        <v>546</v>
      </c>
      <c r="C37" s="404" t="s">
        <v>474</v>
      </c>
      <c r="D37" s="393"/>
      <c r="E37" s="393"/>
      <c r="F37" s="393"/>
      <c r="G37" s="394"/>
      <c r="H37" s="160">
        <v>1</v>
      </c>
      <c r="I37" s="160"/>
      <c r="J37" s="160">
        <v>1</v>
      </c>
      <c r="K37" s="160"/>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row>
    <row r="38" spans="1:45" ht="19.5" customHeight="1">
      <c r="A38" s="414"/>
      <c r="B38" s="165" t="s">
        <v>547</v>
      </c>
      <c r="C38" s="392" t="s">
        <v>441</v>
      </c>
      <c r="D38" s="392"/>
      <c r="E38" s="392"/>
      <c r="F38" s="392"/>
      <c r="G38" s="392"/>
      <c r="H38" s="160">
        <v>1</v>
      </c>
      <c r="I38" s="160"/>
      <c r="J38" s="160">
        <v>1</v>
      </c>
      <c r="K38" s="160"/>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row>
    <row r="39" spans="1:45" ht="33" customHeight="1">
      <c r="A39" s="414"/>
      <c r="B39" s="165" t="s">
        <v>548</v>
      </c>
      <c r="C39" s="392" t="s">
        <v>442</v>
      </c>
      <c r="D39" s="392"/>
      <c r="E39" s="392"/>
      <c r="F39" s="392"/>
      <c r="G39" s="392"/>
      <c r="H39" s="160">
        <v>1</v>
      </c>
      <c r="I39" s="160"/>
      <c r="J39" s="160">
        <v>1</v>
      </c>
      <c r="K39" s="160"/>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1:45" ht="21" customHeight="1">
      <c r="A40" s="414"/>
      <c r="B40" s="165" t="s">
        <v>549</v>
      </c>
      <c r="C40" s="392" t="s">
        <v>443</v>
      </c>
      <c r="D40" s="392"/>
      <c r="E40" s="392"/>
      <c r="F40" s="392"/>
      <c r="G40" s="392"/>
      <c r="H40" s="160">
        <v>1</v>
      </c>
      <c r="I40" s="160"/>
      <c r="J40" s="160">
        <v>1</v>
      </c>
      <c r="K40" s="160"/>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row>
    <row r="41" spans="1:45" ht="20.25" customHeight="1">
      <c r="A41" s="414"/>
      <c r="B41" s="165" t="s">
        <v>550</v>
      </c>
      <c r="C41" s="392" t="s">
        <v>444</v>
      </c>
      <c r="D41" s="392"/>
      <c r="E41" s="392"/>
      <c r="F41" s="392"/>
      <c r="G41" s="392"/>
      <c r="H41" s="160">
        <v>1</v>
      </c>
      <c r="I41" s="160"/>
      <c r="J41" s="160">
        <v>1</v>
      </c>
      <c r="K41" s="160"/>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row>
    <row r="42" spans="1:45" ht="30" customHeight="1">
      <c r="A42" s="414"/>
      <c r="B42" s="165" t="s">
        <v>551</v>
      </c>
      <c r="C42" s="392" t="s">
        <v>445</v>
      </c>
      <c r="D42" s="392"/>
      <c r="E42" s="392"/>
      <c r="F42" s="392"/>
      <c r="G42" s="392"/>
      <c r="H42" s="160">
        <v>1</v>
      </c>
      <c r="I42" s="160"/>
      <c r="J42" s="160">
        <v>1</v>
      </c>
      <c r="K42" s="160"/>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row>
    <row r="43" spans="1:45" ht="20.25" customHeight="1">
      <c r="A43" s="414"/>
      <c r="B43" s="165" t="s">
        <v>552</v>
      </c>
      <c r="C43" s="393" t="s">
        <v>432</v>
      </c>
      <c r="D43" s="393"/>
      <c r="E43" s="393"/>
      <c r="F43" s="393"/>
      <c r="G43" s="394"/>
      <c r="H43" s="160">
        <v>1</v>
      </c>
      <c r="I43" s="160"/>
      <c r="J43" s="160">
        <v>1</v>
      </c>
      <c r="K43" s="160"/>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row>
    <row r="44" spans="1:45" ht="32.25" customHeight="1">
      <c r="A44" s="414"/>
      <c r="B44" s="165" t="s">
        <v>553</v>
      </c>
      <c r="C44" s="393" t="s">
        <v>452</v>
      </c>
      <c r="D44" s="393"/>
      <c r="E44" s="393"/>
      <c r="F44" s="393"/>
      <c r="G44" s="394"/>
      <c r="H44" s="160">
        <v>1</v>
      </c>
      <c r="I44" s="160"/>
      <c r="J44" s="160">
        <v>1</v>
      </c>
      <c r="K44" s="160"/>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row>
    <row r="45" spans="1:45" ht="18.75" customHeight="1">
      <c r="A45" s="414"/>
      <c r="B45" s="165" t="s">
        <v>554</v>
      </c>
      <c r="C45" s="392" t="s">
        <v>588</v>
      </c>
      <c r="D45" s="392"/>
      <c r="E45" s="392"/>
      <c r="F45" s="392"/>
      <c r="G45" s="392"/>
      <c r="H45" s="160">
        <v>1</v>
      </c>
      <c r="I45" s="160"/>
      <c r="J45" s="160">
        <v>1</v>
      </c>
      <c r="K45" s="160"/>
      <c r="L45" s="385" t="s">
        <v>555</v>
      </c>
      <c r="M45" s="386"/>
      <c r="N45" s="379" t="s">
        <v>556</v>
      </c>
      <c r="O45" s="379"/>
      <c r="P45" s="7"/>
      <c r="Q45" s="7"/>
      <c r="R45" s="7"/>
      <c r="S45" s="7"/>
      <c r="T45" s="7"/>
      <c r="U45" s="7"/>
      <c r="V45" s="7"/>
      <c r="W45" s="7"/>
      <c r="X45" s="7"/>
      <c r="Y45" s="7"/>
      <c r="Z45" s="7"/>
      <c r="AA45" s="7"/>
      <c r="AB45" s="7"/>
      <c r="AC45" s="7"/>
      <c r="AD45" s="7"/>
      <c r="AE45" s="7"/>
      <c r="AF45" s="7"/>
      <c r="AG45" s="7"/>
      <c r="AH45" s="7"/>
      <c r="AI45" s="7"/>
      <c r="AJ45" s="7"/>
      <c r="AK45" s="7"/>
      <c r="AL45" s="7"/>
      <c r="AM45" s="7"/>
    </row>
    <row r="46" spans="1:45">
      <c r="A46" s="387" t="s">
        <v>11</v>
      </c>
      <c r="B46" s="388"/>
      <c r="C46" s="388"/>
      <c r="D46" s="388"/>
      <c r="E46" s="388"/>
      <c r="F46" s="388"/>
      <c r="G46" s="389"/>
      <c r="H46" s="211">
        <f>SUM(H29:H45)/15</f>
        <v>1.1333333333333333</v>
      </c>
      <c r="I46" s="211">
        <f>SUM(I29:I45)/15</f>
        <v>0</v>
      </c>
      <c r="J46" s="211">
        <f>SUM(J29:J45)/15</f>
        <v>1.1333333333333333</v>
      </c>
      <c r="K46" s="211">
        <f>SUM(K29:K45)/15</f>
        <v>0</v>
      </c>
      <c r="L46" s="208">
        <f>H46</f>
        <v>1.1333333333333333</v>
      </c>
      <c r="M46" s="208">
        <f>I46</f>
        <v>0</v>
      </c>
      <c r="N46" s="208">
        <f>J46</f>
        <v>1.1333333333333333</v>
      </c>
      <c r="O46" s="208">
        <f>K46</f>
        <v>0</v>
      </c>
      <c r="P46" s="7"/>
      <c r="Q46" s="7"/>
      <c r="R46" s="7"/>
      <c r="S46" s="7"/>
      <c r="T46" s="7"/>
      <c r="U46" s="7"/>
      <c r="V46" s="7"/>
      <c r="W46" s="7"/>
      <c r="X46" s="7"/>
      <c r="Y46" s="7"/>
      <c r="Z46" s="7"/>
      <c r="AA46" s="7"/>
      <c r="AB46" s="7"/>
      <c r="AC46" s="7"/>
      <c r="AD46" s="7"/>
      <c r="AE46" s="7"/>
      <c r="AF46" s="7"/>
      <c r="AG46" s="7"/>
      <c r="AH46" s="7"/>
      <c r="AI46" s="7"/>
      <c r="AJ46" s="7"/>
      <c r="AK46" s="7"/>
      <c r="AL46" s="7"/>
      <c r="AM46" s="7"/>
    </row>
    <row r="47" spans="1:45" ht="24.75" customHeight="1">
      <c r="A47" s="380" t="s">
        <v>555</v>
      </c>
      <c r="B47" s="381"/>
      <c r="C47" s="381"/>
      <c r="D47" s="381"/>
      <c r="E47" s="381"/>
      <c r="F47" s="381"/>
      <c r="G47" s="382"/>
      <c r="H47" s="212">
        <f>(AF25+L46)</f>
        <v>7.0666666666666664</v>
      </c>
      <c r="I47" s="212">
        <f>(AG25+M46)</f>
        <v>0</v>
      </c>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row>
    <row r="48" spans="1:45" ht="24.75" customHeight="1">
      <c r="A48" s="380" t="s">
        <v>556</v>
      </c>
      <c r="B48" s="381"/>
      <c r="C48" s="381"/>
      <c r="D48" s="381"/>
      <c r="E48" s="381"/>
      <c r="F48" s="381"/>
      <c r="G48" s="382"/>
      <c r="H48" s="212">
        <f>(AH25+N46)</f>
        <v>7.0666666666666664</v>
      </c>
      <c r="I48" s="212">
        <f>(AI25+O46)</f>
        <v>0</v>
      </c>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row>
    <row r="49" spans="1:45" ht="32.25" customHeight="1">
      <c r="A49" s="380" t="s">
        <v>606</v>
      </c>
      <c r="B49" s="381"/>
      <c r="C49" s="381"/>
      <c r="D49" s="381"/>
      <c r="E49" s="381"/>
      <c r="F49" s="381"/>
      <c r="G49" s="382"/>
      <c r="H49" s="212">
        <f>(H47+H48)/2</f>
        <v>7.0666666666666664</v>
      </c>
      <c r="I49" s="212">
        <f>(I47+I48)/2</f>
        <v>0</v>
      </c>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row>
    <row r="50" spans="1:4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row>
    <row r="51" spans="1:4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row>
    <row r="52" spans="1:4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row>
    <row r="53" spans="1:4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row>
    <row r="54" spans="1:4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row>
    <row r="55" spans="1:4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row>
    <row r="56" spans="1:4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row>
    <row r="57" spans="1:4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row>
    <row r="58" spans="1:4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row>
    <row r="59" spans="1:4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row>
    <row r="60" spans="1:4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row>
    <row r="61" spans="1:4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row>
    <row r="62" spans="1:4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row>
    <row r="63" spans="1:4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row>
    <row r="64" spans="1:4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row>
    <row r="65" spans="1:4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row>
    <row r="66" spans="1:4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row>
    <row r="67" spans="1:4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row>
    <row r="68" spans="1:4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row>
    <row r="69" spans="1:4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row>
    <row r="70" spans="1:4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row>
    <row r="71" spans="1:4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row>
    <row r="72" spans="1:4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row>
    <row r="73" spans="1:4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row>
    <row r="74" spans="1:4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row>
    <row r="75" spans="1:4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row>
    <row r="76" spans="1:4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row>
    <row r="77" spans="1:4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row>
    <row r="78" spans="1:4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row>
    <row r="79" spans="1:4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row>
    <row r="80" spans="1:4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row>
    <row r="81" spans="1:4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row>
    <row r="82" spans="1:4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row>
    <row r="83" spans="1:4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row>
    <row r="84" spans="1:4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row>
    <row r="85" spans="1:4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row>
    <row r="86" spans="1:4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row>
    <row r="87" spans="1:4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row>
    <row r="88" spans="1:4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row>
    <row r="89" spans="1:4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row>
    <row r="90" spans="1:4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row>
    <row r="91" spans="1:4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row>
    <row r="92" spans="1:4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row>
    <row r="93" spans="1:4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row>
    <row r="94" spans="1:4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row>
    <row r="95" spans="1:4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row>
    <row r="96" spans="1:4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row>
    <row r="97" spans="1:4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row>
    <row r="98" spans="1:4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row>
    <row r="99" spans="1:4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row>
    <row r="100" spans="1:4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row>
    <row r="101" spans="1:4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row>
    <row r="102" spans="1:4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row>
    <row r="103" spans="1:4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row>
    <row r="104" spans="1:4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row>
    <row r="105" spans="1:4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row>
    <row r="106" spans="1:4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row>
    <row r="107" spans="1:4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row>
    <row r="108" spans="1:4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row>
    <row r="109" spans="1:4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row>
    <row r="110" spans="1:4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row>
    <row r="111" spans="1:4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row>
    <row r="112" spans="1:4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row>
    <row r="113" spans="1:4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row>
    <row r="114" spans="1:4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row>
    <row r="115" spans="1:4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row>
    <row r="116" spans="1:4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row>
    <row r="117" spans="1:4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row>
    <row r="118" spans="1:4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row>
    <row r="119" spans="1:4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row>
    <row r="120" spans="1:4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row>
    <row r="121" spans="1:4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row>
    <row r="122" spans="1:4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row>
    <row r="123" spans="1:4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row>
    <row r="124" spans="1:4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row>
    <row r="125" spans="1:4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row>
    <row r="126" spans="1:4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row>
    <row r="127" spans="1:4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row>
    <row r="128" spans="1:4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row>
    <row r="129" spans="1:4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row>
    <row r="130" spans="1:4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row>
    <row r="131" spans="1:4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row>
    <row r="132" spans="1:4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row>
    <row r="133" spans="1:4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row>
    <row r="134" spans="1:4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row>
    <row r="135" spans="1:4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row>
    <row r="136" spans="1:4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row>
    <row r="137" spans="1:4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row>
    <row r="138" spans="1:4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row>
    <row r="139" spans="1:4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row>
    <row r="140" spans="1:4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row>
    <row r="141" spans="1:4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row>
    <row r="142" spans="1:4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row>
    <row r="143" spans="1:4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row>
    <row r="144" spans="1:4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row>
    <row r="145" spans="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row>
    <row r="146" spans="1:4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row>
    <row r="147" spans="1:4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row>
    <row r="148" spans="1:4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row>
    <row r="149" spans="1:4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row>
    <row r="150" spans="1:4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row>
    <row r="151" spans="1:4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row>
    <row r="152" spans="1:4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row>
    <row r="153" spans="1:4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row>
    <row r="154" spans="1:4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row>
    <row r="155" spans="1:4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row>
    <row r="156" spans="1:4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row>
    <row r="157" spans="1:4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row>
    <row r="158" spans="1:4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row>
    <row r="159" spans="1:4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row>
    <row r="160" spans="1:4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row>
    <row r="161" spans="1:4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row>
    <row r="162" spans="1:4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row>
    <row r="163" spans="1:4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row>
    <row r="164" spans="1:4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row>
    <row r="165" spans="1:4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row>
    <row r="166" spans="1:4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row>
    <row r="167" spans="1:4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row>
    <row r="168" spans="1:4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row>
    <row r="169" spans="1:4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row>
    <row r="170" spans="1:4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row>
    <row r="171" spans="1:4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row>
    <row r="172" spans="1:4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row>
    <row r="173" spans="1:4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row>
    <row r="174" spans="1:4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row>
    <row r="175" spans="1:4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row>
    <row r="176" spans="1:4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row>
    <row r="177" spans="1:4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row>
    <row r="178" spans="1:4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row>
    <row r="179" spans="1:4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row>
    <row r="180" spans="1:4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row>
    <row r="181" spans="1:4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row>
    <row r="182" spans="1:4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row>
    <row r="183" spans="1:4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row>
    <row r="184" spans="1:4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row>
    <row r="185" spans="1:4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row>
    <row r="186" spans="1:4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row>
    <row r="187" spans="1:4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row>
    <row r="188" spans="1:4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row>
    <row r="189" spans="1:4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row>
    <row r="190" spans="1:4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row>
    <row r="191" spans="1:4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row>
    <row r="192" spans="1:4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row>
    <row r="193" spans="1:4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row>
    <row r="194" spans="1:4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row>
    <row r="195" spans="1:4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row>
    <row r="196" spans="1:4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row>
    <row r="197" spans="1:4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row>
    <row r="198" spans="1:4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row>
    <row r="199" spans="1:4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row>
    <row r="200" spans="1:4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row>
    <row r="201" spans="1:4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row>
    <row r="202" spans="1:4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row>
    <row r="203" spans="1:4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row>
    <row r="204" spans="1:4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row>
    <row r="205" spans="1:4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row>
    <row r="206" spans="1:4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row>
    <row r="207" spans="1:4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row>
    <row r="208" spans="1:4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row>
    <row r="209" spans="1:4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row>
    <row r="210" spans="1:4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row>
    <row r="211" spans="1:4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row>
    <row r="212" spans="1:4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row>
    <row r="213" spans="1:4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row>
    <row r="214" spans="1:4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row>
    <row r="215" spans="1:4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row>
    <row r="216" spans="1:4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row>
    <row r="217" spans="1:4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row>
    <row r="218" spans="1:4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row>
    <row r="219" spans="1:4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row>
    <row r="220" spans="1:4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row>
    <row r="221" spans="1:4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row>
    <row r="222" spans="1:4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row>
    <row r="223" spans="1:4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row>
    <row r="224" spans="1:4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row>
    <row r="225" spans="1:4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row>
    <row r="226" spans="1:4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row>
    <row r="227" spans="1:4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row>
    <row r="228" spans="1:4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row>
    <row r="229" spans="1:4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row>
    <row r="230" spans="1:4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row>
    <row r="231" spans="1:4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row>
    <row r="232" spans="1:4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row>
    <row r="233" spans="1:4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row>
    <row r="234" spans="1:4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row>
    <row r="235" spans="1:4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row>
    <row r="236" spans="1:4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row>
    <row r="237" spans="1:4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row>
    <row r="238" spans="1:4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row>
    <row r="239" spans="1:4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row>
    <row r="240" spans="1:4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row>
    <row r="241" spans="1:4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row>
    <row r="242" spans="1:4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row>
    <row r="243" spans="1:4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row>
  </sheetData>
  <mergeCells count="66">
    <mergeCell ref="A49:G49"/>
    <mergeCell ref="C44:G44"/>
    <mergeCell ref="A29:A45"/>
    <mergeCell ref="C35:G35"/>
    <mergeCell ref="C33:G33"/>
    <mergeCell ref="C41:G41"/>
    <mergeCell ref="C42:G42"/>
    <mergeCell ref="C37:G37"/>
    <mergeCell ref="C45:G45"/>
    <mergeCell ref="C30:G30"/>
    <mergeCell ref="C29:G29"/>
    <mergeCell ref="C31:G31"/>
    <mergeCell ref="H27:I27"/>
    <mergeCell ref="J27:K27"/>
    <mergeCell ref="C24:G24"/>
    <mergeCell ref="C15:G15"/>
    <mergeCell ref="C17:G17"/>
    <mergeCell ref="C23:G23"/>
    <mergeCell ref="C22:G22"/>
    <mergeCell ref="C20:G20"/>
    <mergeCell ref="C21:G21"/>
    <mergeCell ref="A25:G25"/>
    <mergeCell ref="A10:A24"/>
    <mergeCell ref="C13:G13"/>
    <mergeCell ref="C16:G16"/>
    <mergeCell ref="C18:G18"/>
    <mergeCell ref="C19:G19"/>
    <mergeCell ref="C10:G10"/>
    <mergeCell ref="C11:G11"/>
    <mergeCell ref="C12:G12"/>
    <mergeCell ref="C14:G14"/>
    <mergeCell ref="A1:O1"/>
    <mergeCell ref="A2:O2"/>
    <mergeCell ref="A3:O3"/>
    <mergeCell ref="A4:O4"/>
    <mergeCell ref="A9:G9"/>
    <mergeCell ref="L7:M7"/>
    <mergeCell ref="N7:O7"/>
    <mergeCell ref="H7:I7"/>
    <mergeCell ref="R7:S7"/>
    <mergeCell ref="H6:S6"/>
    <mergeCell ref="T6:AE6"/>
    <mergeCell ref="T7:U7"/>
    <mergeCell ref="V7:W7"/>
    <mergeCell ref="X7:Y7"/>
    <mergeCell ref="Z7:AA7"/>
    <mergeCell ref="AB7:AC7"/>
    <mergeCell ref="AD7:AE7"/>
    <mergeCell ref="J7:K7"/>
    <mergeCell ref="P7:Q7"/>
    <mergeCell ref="AH24:AI24"/>
    <mergeCell ref="A48:G48"/>
    <mergeCell ref="H26:I26"/>
    <mergeCell ref="J26:K26"/>
    <mergeCell ref="L45:M45"/>
    <mergeCell ref="N45:O45"/>
    <mergeCell ref="AF24:AG24"/>
    <mergeCell ref="A46:G46"/>
    <mergeCell ref="A47:G47"/>
    <mergeCell ref="C32:G32"/>
    <mergeCell ref="C34:G34"/>
    <mergeCell ref="C36:G36"/>
    <mergeCell ref="C38:G38"/>
    <mergeCell ref="C39:G39"/>
    <mergeCell ref="C43:G43"/>
    <mergeCell ref="C40:G40"/>
  </mergeCells>
  <phoneticPr fontId="26"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DESCRIPCION</vt:lpstr>
      <vt:lpstr>METODOLOGIA  </vt:lpstr>
      <vt:lpstr>DATOS GENERALES</vt:lpstr>
      <vt:lpstr>GESTION </vt:lpstr>
      <vt:lpstr>RENDIMIENTO</vt:lpstr>
      <vt:lpstr>CAN Y PROYECTOS </vt:lpstr>
      <vt:lpstr>EDUCACIÓN Y CAPACITACIÓN</vt:lpstr>
      <vt:lpstr>CONSULTA EXT</vt:lpstr>
      <vt:lpstr>GUÍA EXPEDIENTES</vt:lpstr>
      <vt:lpstr>PINEC</vt:lpstr>
      <vt:lpstr>Hrs x Actividad</vt:lpstr>
      <vt:lpstr> EVALUACION AS</vt:lpstr>
      <vt:lpstr>ADMINISTRACIÓN ALIMENTACIÓN</vt:lpstr>
      <vt:lpstr> EVALUACION AS 3 QX</vt:lpstr>
      <vt:lpstr>Percepción Pcte</vt:lpstr>
      <vt:lpstr>Inspección Catering</vt:lpstr>
      <vt:lpstr>Verificación alim contratada</vt:lpstr>
      <vt:lpstr>Alimentación entregada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Lisset Serru Díaz</dc:creator>
  <cp:lastModifiedBy>Magalli del Carmen Morales Ramírez</cp:lastModifiedBy>
  <cp:lastPrinted>2018-01-16T19:37:34Z</cp:lastPrinted>
  <dcterms:created xsi:type="dcterms:W3CDTF">2017-05-18T21:47:23Z</dcterms:created>
  <dcterms:modified xsi:type="dcterms:W3CDTF">2026-01-26T13:43:15Z</dcterms:modified>
</cp:coreProperties>
</file>